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F:\Nový Tes\AA - Nabídky pro zákazníky\Nabídky 2022\Dvůr Králové nad Labem - KC\odevzdáno 30.11.2022\"/>
    </mc:Choice>
  </mc:AlternateContent>
  <xr:revisionPtr revIDLastSave="0" documentId="13_ncr:1_{1BF40F19-311E-4A6B-8C0E-FB6848D330B4}" xr6:coauthVersionLast="47" xr6:coauthVersionMax="47" xr10:uidLastSave="{00000000-0000-0000-0000-000000000000}"/>
  <bookViews>
    <workbookView xWindow="-120" yWindow="-120" windowWidth="29040" windowHeight="15840" xr2:uid="{00000000-000D-0000-FFFF-FFFF00000000}"/>
  </bookViews>
  <sheets>
    <sheet name="Rozpočet 30.11.2022" sheetId="9"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10" i="9" l="1"/>
  <c r="F88" i="9"/>
  <c r="F100" i="9"/>
  <c r="F99" i="9"/>
  <c r="F106" i="9"/>
  <c r="F114" i="9"/>
  <c r="F129" i="9"/>
  <c r="F138" i="9"/>
  <c r="F137" i="9"/>
  <c r="F134" i="9"/>
  <c r="F133" i="9"/>
  <c r="F143" i="9"/>
  <c r="F147" i="9"/>
  <c r="F148" i="9"/>
  <c r="F158" i="9"/>
  <c r="F156" i="9"/>
  <c r="F154" i="9"/>
  <c r="F155" i="9"/>
  <c r="G132" i="9" l="1"/>
  <c r="G121" i="9"/>
  <c r="G98" i="9"/>
  <c r="F87" i="9"/>
  <c r="G116" i="9"/>
  <c r="F72" i="9"/>
  <c r="G72" i="9" s="1"/>
  <c r="F81" i="9"/>
  <c r="G81" i="9" s="1"/>
  <c r="G82" i="9"/>
  <c r="F92" i="9"/>
  <c r="G92" i="9" s="1"/>
  <c r="G68" i="9"/>
  <c r="G69" i="9"/>
  <c r="G66" i="9"/>
  <c r="G64" i="9"/>
  <c r="F58" i="9"/>
  <c r="G58" i="9" s="1"/>
  <c r="F55" i="9"/>
  <c r="G55" i="9" s="1"/>
  <c r="F46" i="9"/>
  <c r="G46" i="9" s="1"/>
  <c r="G45" i="9"/>
  <c r="G36" i="9"/>
  <c r="G163" i="9"/>
  <c r="G162" i="9"/>
  <c r="G161" i="9"/>
  <c r="G160" i="9"/>
  <c r="G159" i="9"/>
  <c r="G158" i="9"/>
  <c r="G157" i="9"/>
  <c r="G156" i="9"/>
  <c r="G155" i="9"/>
  <c r="G154" i="9"/>
  <c r="G153" i="9"/>
  <c r="G151" i="9"/>
  <c r="G150" i="9"/>
  <c r="G149" i="9"/>
  <c r="G148" i="9"/>
  <c r="G147" i="9"/>
  <c r="G146" i="9"/>
  <c r="G145" i="9"/>
  <c r="G144" i="9"/>
  <c r="G143" i="9"/>
  <c r="G142" i="9"/>
  <c r="G141" i="9"/>
  <c r="G140" i="9"/>
  <c r="G139" i="9"/>
  <c r="G138" i="9"/>
  <c r="G137" i="9"/>
  <c r="G136" i="9"/>
  <c r="G135" i="9"/>
  <c r="G134" i="9"/>
  <c r="G133" i="9"/>
  <c r="G131" i="9"/>
  <c r="G130" i="9"/>
  <c r="G129" i="9"/>
  <c r="G128" i="9"/>
  <c r="G127" i="9"/>
  <c r="G126" i="9"/>
  <c r="G125" i="9"/>
  <c r="G124" i="9"/>
  <c r="G123" i="9"/>
  <c r="G122" i="9"/>
  <c r="G120" i="9"/>
  <c r="G119" i="9"/>
  <c r="G118" i="9"/>
  <c r="F117" i="9"/>
  <c r="G117" i="9" s="1"/>
  <c r="G115" i="9"/>
  <c r="G114" i="9"/>
  <c r="G113" i="9"/>
  <c r="G112" i="9"/>
  <c r="G111" i="9"/>
  <c r="G109" i="9"/>
  <c r="G108" i="9"/>
  <c r="G107" i="9"/>
  <c r="G106" i="9"/>
  <c r="G105" i="9"/>
  <c r="G104" i="9"/>
  <c r="G103" i="9"/>
  <c r="G102" i="9"/>
  <c r="G101" i="9"/>
  <c r="G100" i="9"/>
  <c r="G99" i="9"/>
  <c r="G97" i="9"/>
  <c r="G96" i="9"/>
  <c r="G95" i="9"/>
  <c r="G94" i="9"/>
  <c r="G93" i="9"/>
  <c r="G91" i="9"/>
  <c r="G90" i="9"/>
  <c r="G89" i="9"/>
  <c r="G88" i="9"/>
  <c r="G87" i="9"/>
  <c r="G86" i="9"/>
  <c r="G85" i="9"/>
  <c r="G84" i="9"/>
  <c r="G83" i="9"/>
  <c r="G80" i="9"/>
  <c r="G79" i="9"/>
  <c r="G78" i="9"/>
  <c r="G77" i="9"/>
  <c r="G76" i="9"/>
  <c r="G75" i="9"/>
  <c r="G74" i="9"/>
  <c r="G73" i="9"/>
  <c r="G71" i="9"/>
  <c r="G67" i="9"/>
  <c r="G65" i="9"/>
  <c r="G63" i="9"/>
  <c r="G62" i="9"/>
  <c r="G61" i="9"/>
  <c r="G60" i="9"/>
  <c r="F59" i="9"/>
  <c r="G59" i="9" s="1"/>
  <c r="G57" i="9"/>
  <c r="G56" i="9"/>
  <c r="G54" i="9"/>
  <c r="G53" i="9"/>
  <c r="G52" i="9"/>
  <c r="G51" i="9"/>
  <c r="G50" i="9"/>
  <c r="G49" i="9"/>
  <c r="G48" i="9"/>
  <c r="G47" i="9"/>
  <c r="G44" i="9"/>
  <c r="G43" i="9"/>
  <c r="G42" i="9"/>
  <c r="G41" i="9"/>
  <c r="G40" i="9"/>
  <c r="G38" i="9"/>
  <c r="G37" i="9"/>
  <c r="G35" i="9"/>
  <c r="G34" i="9"/>
  <c r="G33" i="9"/>
  <c r="G32" i="9"/>
  <c r="G31" i="9"/>
  <c r="G30" i="9"/>
  <c r="G29" i="9"/>
  <c r="G28" i="9"/>
  <c r="G27" i="9"/>
  <c r="G26" i="9"/>
  <c r="G25" i="9"/>
  <c r="G24" i="9"/>
  <c r="G23" i="9"/>
  <c r="G22" i="9"/>
  <c r="G21" i="9"/>
  <c r="G20" i="9"/>
  <c r="G19" i="9"/>
  <c r="G18" i="9"/>
  <c r="G17" i="9"/>
  <c r="G16" i="9"/>
  <c r="G15" i="9"/>
  <c r="G14" i="9"/>
  <c r="G13" i="9"/>
  <c r="G12" i="9"/>
  <c r="G11" i="9"/>
  <c r="G170" i="9" l="1"/>
  <c r="G174" i="9" l="1"/>
  <c r="G176" i="9" s="1"/>
</calcChain>
</file>

<file path=xl/sharedStrings.xml><?xml version="1.0" encoding="utf-8"?>
<sst xmlns="http://schemas.openxmlformats.org/spreadsheetml/2006/main" count="397" uniqueCount="348">
  <si>
    <t>poz.</t>
  </si>
  <si>
    <t>Předmět - název</t>
  </si>
  <si>
    <t>Ks</t>
  </si>
  <si>
    <t>Cena/kus bez DPH</t>
  </si>
  <si>
    <t>Cena celkem bez DPH</t>
  </si>
  <si>
    <t>Kontrolní mezisoučty</t>
  </si>
  <si>
    <t xml:space="preserve"> Cenová rekapitulace</t>
  </si>
  <si>
    <t xml:space="preserve"> Dodávka celkem bez DPH</t>
  </si>
  <si>
    <t xml:space="preserve"> </t>
  </si>
  <si>
    <t>TeS, spol. s r.o. Chotěboř</t>
  </si>
  <si>
    <t xml:space="preserve"> Držitel certifikátů ČSN EN ISO 9001 a ČSN EN ISO 14001</t>
  </si>
  <si>
    <t>Napětí</t>
  </si>
  <si>
    <t xml:space="preserve"> Cena za dopravu, montáž, montážní materiál a zaškolení</t>
  </si>
  <si>
    <t xml:space="preserve">Požadovaná kvalita materiálu nerezového nábytku ve specifikaci zařízení </t>
  </si>
  <si>
    <t>TECHNOLOGIE  STRAVOVÁNÍ - PROJEKCE, DODÁVKA A SERVIS GASTRONOMICKÝCH ZAŘÍZENÍ</t>
  </si>
  <si>
    <t>Zednická 558, 583 01 Chotěboř</t>
  </si>
  <si>
    <t>Datum:</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</si>
  <si>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 mm, pracovní desky </t>
  </si>
  <si>
    <t>Rozměry (mm)</t>
  </si>
  <si>
    <t>Naše společnost je plně připravena s Vámi spolupracovat na přípravě a realizaci této zakázky. 
Nabízíme Vám naše více než 27-leté zkušenosti z oblasti projekce, montáže a servisu velkokuchyňských zařízení. 
Přiložená referenční listina je určitě jedním z dokladů deklarujících našich technickou způsobilost.</t>
  </si>
  <si>
    <t>A1</t>
  </si>
  <si>
    <t>A2</t>
  </si>
  <si>
    <t>A3</t>
  </si>
  <si>
    <t>1. PP</t>
  </si>
  <si>
    <t>A. SKLAD NÁPOJŮ</t>
  </si>
  <si>
    <t>350×400</t>
  </si>
  <si>
    <t>B. SUCHÝ SKLAD POTRAVIN</t>
  </si>
  <si>
    <t>B1</t>
  </si>
  <si>
    <t>B2</t>
  </si>
  <si>
    <t>B3</t>
  </si>
  <si>
    <t>B4</t>
  </si>
  <si>
    <t>1100×600×1800</t>
  </si>
  <si>
    <t>1000×400×1800 DOMĚREK</t>
  </si>
  <si>
    <t>900×600×1800 DOMĚREK</t>
  </si>
  <si>
    <t>1250×600×1800 DOMĚREK</t>
  </si>
  <si>
    <t>1400×600×1800 DOMĚREK</t>
  </si>
  <si>
    <t>B5</t>
  </si>
  <si>
    <t>1400×400×1800 DOMĚREK</t>
  </si>
  <si>
    <t>C.SKLAD ZELENINY</t>
  </si>
  <si>
    <t>C1</t>
  </si>
  <si>
    <t>C2</t>
  </si>
  <si>
    <t>1500×600×1800 DOMĚREK</t>
  </si>
  <si>
    <t>Rošt na podlahu na uskladnění brambor a zeleniny, plastový, omyvatelný</t>
  </si>
  <si>
    <t>1550×1300 DOMĚREK</t>
  </si>
  <si>
    <t>D. CHLAZENÉ POTRAVINY</t>
  </si>
  <si>
    <t>D1</t>
  </si>
  <si>
    <t>D2</t>
  </si>
  <si>
    <t>D3</t>
  </si>
  <si>
    <t>777×695×1895</t>
  </si>
  <si>
    <t>0,13 kW/230 V</t>
  </si>
  <si>
    <t>600×600×1855</t>
  </si>
  <si>
    <t xml:space="preserve">Pultová mraznička, bílé opláštění, objem 377 l, statické chlazení, teplotní rozsah -24 až -14 °C, výklopné víko, 2× drátěný poplastovaný koš, pojízdné provedení - 4× kolečka, vnitřní osvětlení, zámek víka, </t>
  </si>
  <si>
    <t>1284×700×945</t>
  </si>
  <si>
    <t>0,23 kW/230 V</t>
  </si>
  <si>
    <t>E1</t>
  </si>
  <si>
    <t>E2</t>
  </si>
  <si>
    <t>3350×700×1000</t>
  </si>
  <si>
    <t>0,7 kW/230 V</t>
  </si>
  <si>
    <t>F1</t>
  </si>
  <si>
    <t>F2</t>
  </si>
  <si>
    <t>F3</t>
  </si>
  <si>
    <t>750×800×950</t>
  </si>
  <si>
    <t>0,75kW/400V</t>
  </si>
  <si>
    <t>320×320×320</t>
  </si>
  <si>
    <t>350×350</t>
  </si>
  <si>
    <t>F4</t>
  </si>
  <si>
    <t>1. NP - BUFET</t>
  </si>
  <si>
    <t>G1</t>
  </si>
  <si>
    <t>G2</t>
  </si>
  <si>
    <t>G3</t>
  </si>
  <si>
    <t>1342×700×850</t>
  </si>
  <si>
    <t>0,2 kW/230 V</t>
  </si>
  <si>
    <t>Dřevěnná masodeska, bukové dřevo</t>
  </si>
  <si>
    <t>600×400×100</t>
  </si>
  <si>
    <t>240×280×140</t>
  </si>
  <si>
    <t>0,05 kW/230 V</t>
  </si>
  <si>
    <t>E. HRUBÁ PŘÍPRAVA ZELENINY</t>
  </si>
  <si>
    <t>E3</t>
  </si>
  <si>
    <t>E4</t>
  </si>
  <si>
    <t>F. PŘÍRAVA MASA</t>
  </si>
  <si>
    <t>G. PŘÍRAVA TĚSTA</t>
  </si>
  <si>
    <t>346×442×579</t>
  </si>
  <si>
    <t>H. ČISTÁ PŘÍPRAVA ZELENINY/STUDENÁ KUCHYNĚ</t>
  </si>
  <si>
    <t>H1</t>
  </si>
  <si>
    <t>H2</t>
  </si>
  <si>
    <t>H3</t>
  </si>
  <si>
    <t>1150×700×850</t>
  </si>
  <si>
    <t>H4</t>
  </si>
  <si>
    <t>0,3 kW/230 V</t>
  </si>
  <si>
    <t>H5</t>
  </si>
  <si>
    <t>I. VARNA</t>
  </si>
  <si>
    <t>I1</t>
  </si>
  <si>
    <t>I2</t>
  </si>
  <si>
    <t>I3</t>
  </si>
  <si>
    <t>10 kW/400 V</t>
  </si>
  <si>
    <t>Příslušenství k multifunkční pánvi - čistící houba SCOTCHBRICK na pánve</t>
  </si>
  <si>
    <t>I2a</t>
  </si>
  <si>
    <t>I2b</t>
  </si>
  <si>
    <t>I2c</t>
  </si>
  <si>
    <t>I2d</t>
  </si>
  <si>
    <t>I2e</t>
  </si>
  <si>
    <t>I2f</t>
  </si>
  <si>
    <t>I2g</t>
  </si>
  <si>
    <t>2000×1100×450</t>
  </si>
  <si>
    <t>230 V</t>
  </si>
  <si>
    <t>790×839×847</t>
  </si>
  <si>
    <t>0,58 kW/230 V</t>
  </si>
  <si>
    <t>I4</t>
  </si>
  <si>
    <t>334×450×305</t>
  </si>
  <si>
    <t>I5</t>
  </si>
  <si>
    <t>I6</t>
  </si>
  <si>
    <t>800×705×900</t>
  </si>
  <si>
    <t>I7</t>
  </si>
  <si>
    <t>I8</t>
  </si>
  <si>
    <t>I9</t>
  </si>
  <si>
    <t>I10</t>
  </si>
  <si>
    <t>I11</t>
  </si>
  <si>
    <t>I12</t>
  </si>
  <si>
    <t>I13</t>
  </si>
  <si>
    <t>I14</t>
  </si>
  <si>
    <t>I15</t>
  </si>
  <si>
    <t>23,9 kW/400 V</t>
  </si>
  <si>
    <t>1400×1000×450</t>
  </si>
  <si>
    <t>570×580×520</t>
  </si>
  <si>
    <t>400 V</t>
  </si>
  <si>
    <t>1000×1300×450</t>
  </si>
  <si>
    <t>J. VÝDEJ JÍDEL</t>
  </si>
  <si>
    <t>J1</t>
  </si>
  <si>
    <t>J2</t>
  </si>
  <si>
    <t>J3</t>
  </si>
  <si>
    <t>dle konvektomatu</t>
  </si>
  <si>
    <t>600×600×845</t>
  </si>
  <si>
    <t>0,15kW/230V</t>
  </si>
  <si>
    <t>1342×335×435</t>
  </si>
  <si>
    <t>0,14 kW/230 V</t>
  </si>
  <si>
    <t>1900×700×900</t>
  </si>
  <si>
    <t>J4</t>
  </si>
  <si>
    <t>J5</t>
  </si>
  <si>
    <t>K. MYTÍ STOLNÍHO NÁDOBÍ</t>
  </si>
  <si>
    <t>K1</t>
  </si>
  <si>
    <t>K2</t>
  </si>
  <si>
    <t>K3</t>
  </si>
  <si>
    <t>K4</t>
  </si>
  <si>
    <t>K5</t>
  </si>
  <si>
    <t>1950×655×785 mm, resp. 1950×755×880 mm s madlem</t>
  </si>
  <si>
    <t>600×700×900</t>
  </si>
  <si>
    <t>600×700×1800</t>
  </si>
  <si>
    <t>L. MYTÍ PROVOZNÍHO NÁDOBÍ</t>
  </si>
  <si>
    <t>1200×700×900</t>
  </si>
  <si>
    <t>250×480×450</t>
  </si>
  <si>
    <t>L1</t>
  </si>
  <si>
    <t>L2</t>
  </si>
  <si>
    <t>L3</t>
  </si>
  <si>
    <t>L4</t>
  </si>
  <si>
    <t>J6</t>
  </si>
  <si>
    <t>570×825×1465</t>
  </si>
  <si>
    <t>2,3kW/230V</t>
  </si>
  <si>
    <t>M1</t>
  </si>
  <si>
    <t>M2</t>
  </si>
  <si>
    <t>M3</t>
  </si>
  <si>
    <t>500×500</t>
  </si>
  <si>
    <t>L5</t>
  </si>
  <si>
    <t>N. ÚKLIDOVÁ NIKA</t>
  </si>
  <si>
    <t>N1</t>
  </si>
  <si>
    <t>300×400×1500</t>
  </si>
  <si>
    <t>850×842×1014</t>
  </si>
  <si>
    <t>18,9kW/400V</t>
  </si>
  <si>
    <t>O. BAR</t>
  </si>
  <si>
    <t>O1</t>
  </si>
  <si>
    <t>O2</t>
  </si>
  <si>
    <t>O3</t>
  </si>
  <si>
    <t>O4</t>
  </si>
  <si>
    <t>O5</t>
  </si>
  <si>
    <t>O6</t>
  </si>
  <si>
    <t>O7</t>
  </si>
  <si>
    <t>O8</t>
  </si>
  <si>
    <t>3750×700×900</t>
  </si>
  <si>
    <t>600x603x845</t>
  </si>
  <si>
    <t>3,2kW/230V</t>
  </si>
  <si>
    <t>2800×700×900</t>
  </si>
  <si>
    <t>2000×700×900</t>
  </si>
  <si>
    <t>1800×700×900</t>
  </si>
  <si>
    <t>1,0 kW/230 V</t>
  </si>
  <si>
    <t>O9</t>
  </si>
  <si>
    <t>O10</t>
  </si>
  <si>
    <t>O11</t>
  </si>
  <si>
    <t>O12</t>
  </si>
  <si>
    <t>O13</t>
  </si>
  <si>
    <t>595×640×1840</t>
  </si>
  <si>
    <t>0,295 kW/230 V</t>
  </si>
  <si>
    <t>O14</t>
  </si>
  <si>
    <t>P. POJÍZDNÝ BAR</t>
  </si>
  <si>
    <t>P1</t>
  </si>
  <si>
    <t>P2</t>
  </si>
  <si>
    <t>O15</t>
  </si>
  <si>
    <t>235x535x505</t>
  </si>
  <si>
    <t>0,7kW/230V</t>
  </si>
  <si>
    <t>600×900×900</t>
  </si>
  <si>
    <t>7,5 kW/400 V</t>
  </si>
  <si>
    <t>X4</t>
  </si>
  <si>
    <t>O16</t>
  </si>
  <si>
    <t>1800×350×600</t>
  </si>
  <si>
    <t>1450×700×900</t>
  </si>
  <si>
    <t>1535×700×900/1250</t>
  </si>
  <si>
    <t>3,0 kW/230 V</t>
  </si>
  <si>
    <t>X. VÝDEJ JÍDEL</t>
  </si>
  <si>
    <t>AL. RAUT</t>
  </si>
  <si>
    <t>AL1</t>
  </si>
  <si>
    <t>AL2</t>
  </si>
  <si>
    <t>AL3</t>
  </si>
  <si>
    <t>AL4</t>
  </si>
  <si>
    <t>I16</t>
  </si>
  <si>
    <t>AM. SKLADOVÁNÍ ODPADKŮ</t>
  </si>
  <si>
    <t>AM1</t>
  </si>
  <si>
    <t>AM2</t>
  </si>
  <si>
    <t>AM3</t>
  </si>
  <si>
    <t>A4</t>
  </si>
  <si>
    <t>800×600×1800 DOMĚREK</t>
  </si>
  <si>
    <t>B6</t>
  </si>
  <si>
    <t>E5</t>
  </si>
  <si>
    <t>E6</t>
  </si>
  <si>
    <t>F5</t>
  </si>
  <si>
    <t>F6</t>
  </si>
  <si>
    <t>1100×350×600</t>
  </si>
  <si>
    <t>1450×700×900 DOMĚREK</t>
  </si>
  <si>
    <t>304×407×186</t>
  </si>
  <si>
    <t>1900×350×350</t>
  </si>
  <si>
    <t>3,5 kW/230 V</t>
  </si>
  <si>
    <t>400×750×1800</t>
  </si>
  <si>
    <t>1100×750×900</t>
  </si>
  <si>
    <t>L6</t>
  </si>
  <si>
    <t>AL5</t>
  </si>
  <si>
    <t>0,9 kW/230 V</t>
  </si>
  <si>
    <t>600×700×900 DOMĚREK</t>
  </si>
  <si>
    <t>M. SKLADOVÁNÍ ODPADKŮ</t>
  </si>
  <si>
    <t>AM. SANITACE VOZÍKŮ</t>
  </si>
  <si>
    <t>Rozpočet na dodávku a montáž gastronomického vybavení</t>
  </si>
  <si>
    <t>AKCE: Dvůr Králové nad Labem - Kulturní centrum - objekt S02</t>
  </si>
  <si>
    <r>
      <t xml:space="preserve">Nástěnná vodovodní baterie - </t>
    </r>
    <r>
      <rPr>
        <b/>
        <sz val="10"/>
        <rFont val="Arial"/>
        <family val="2"/>
        <charset val="238"/>
      </rPr>
      <t>dodávka stavba</t>
    </r>
  </si>
  <si>
    <r>
      <t xml:space="preserve">Podlahová vpusť, s protizápachovou uzávěrou k zalití do podlahy, vč. pochůzného podlahového vyjímatelného roštu - </t>
    </r>
    <r>
      <rPr>
        <b/>
        <sz val="10"/>
        <rFont val="Arial"/>
        <family val="2"/>
        <charset val="238"/>
      </rPr>
      <t>dodávka stavba</t>
    </r>
  </si>
  <si>
    <t>Komentář k cenovému rozpočtu:</t>
  </si>
  <si>
    <t>Platnost cenového rozpočtu do: 31.1.2023</t>
  </si>
  <si>
    <t>Jiří Doležal</t>
  </si>
  <si>
    <t>tes@teschotebor.cz</t>
  </si>
  <si>
    <t>Skladový regál, 4× plná police, každáí police vybavena podélnými výztuhami, nosná konstrukce z jeklů 40/40 mm, tuhá, pevná, svařovaná konstrukce, celonerezové provedení</t>
  </si>
  <si>
    <t>Profesionální chladnička, objem 350 lt, bílá, 1x plné dveře, ventilované cirkulační chlazení, digitální termostat, automatické odtávání, integrovaný zámek dveří, teplotní rozsah +2°C až     +10°C</t>
  </si>
  <si>
    <r>
      <t>Podlahová vpusť, s protizápachovou uzávěrou k zalití do podlahy, vč. pochůzného podlahového vyjímatelného roštu -</t>
    </r>
    <r>
      <rPr>
        <b/>
        <sz val="10"/>
        <rFont val="Arial"/>
        <family val="2"/>
        <charset val="238"/>
      </rPr>
      <t xml:space="preserve"> dodávka stavba</t>
    </r>
  </si>
  <si>
    <t>Lapač škrobu a šlupek, nerezové provedení, provedení vč. koše pro a přepadovaného kolíku pro zachycení škrobu</t>
  </si>
  <si>
    <r>
      <t xml:space="preserve">Škrabka brambor a kořenové zeleniny, objem jedné náplně 20kg, </t>
    </r>
    <r>
      <rPr>
        <b/>
        <sz val="10"/>
        <color rgb="FFFF0000"/>
        <rFont val="Arial"/>
        <family val="2"/>
        <charset val="238"/>
      </rPr>
      <t>nerezové provedení,</t>
    </r>
    <r>
      <rPr>
        <sz val="10"/>
        <rFont val="Arial"/>
        <family val="2"/>
        <charset val="238"/>
      </rPr>
      <t xml:space="preserve"> teoretická výkonností kapacita cca 300 kg brambor / 1 hod. </t>
    </r>
  </si>
  <si>
    <t>400x400x230</t>
  </si>
  <si>
    <t xml:space="preserve">Nástěnné umyvadlo, nerzeové provedení, kolennové ovládání, sifonem a napouštěcí vodovodní baterie </t>
  </si>
  <si>
    <t>Mycí stůl, 1x vevařený lisovaný dřez 500×500×300mm, dřez umístěn vlevo, kapotáž z čela pouze v délce dřezu, prolomená pracovní deska, zadní lem, pravý lem, levý lem, nerezové provedení</t>
  </si>
  <si>
    <r>
      <t xml:space="preserve">Chlazený stůl dvousekcový, každá sekce vybavena dvěma zásuvkami tj. celkem 4× výsuvná zásuvka, vnitřní objem 274 litrů, nerezové provedení, perforované koše zásuvek z nerezové oceli, vnitřní kapacita každé zásuvky GN 1/1, agregát vlevo, nad agregátem umístěn 1x vevařený lisovaný dřez o rozměru 330×330×200 mm, 1x otvor pro stojánkovu baterii, chladivo R-600a, bez CFC, ventilované cirkulační chlazení, </t>
    </r>
    <r>
      <rPr>
        <b/>
        <sz val="10"/>
        <color rgb="FFFF0000"/>
        <rFont val="Arial"/>
        <family val="2"/>
        <charset val="238"/>
      </rPr>
      <t xml:space="preserve">pracovní teplota -2°C až +8 °C </t>
    </r>
    <r>
      <rPr>
        <sz val="10"/>
        <color theme="1"/>
        <rFont val="Arial"/>
        <family val="2"/>
        <charset val="238"/>
      </rPr>
      <t>při okolní teplotě 43 °C</t>
    </r>
    <r>
      <rPr>
        <sz val="10"/>
        <rFont val="Arial"/>
        <family val="2"/>
        <charset val="238"/>
      </rPr>
      <t>, digitální displej pro elektronické řízení teploty a odmražování, stupeň ochrany IP×5, tlakově vstřikovaná polyuretanová izolace o síle 50 mm a hustotě 40kg/m3, výškově stavitelné nožičky, zadní lem</t>
    </r>
  </si>
  <si>
    <t>Stojánková vodovodní baterie, pákové ovládání</t>
  </si>
  <si>
    <t>1600×700×900 DOMĚREK</t>
  </si>
  <si>
    <t>Pracovní stůl, 1x plná police, vlevo pod pracovní deskou umístěna 1× výsuvná zásuvka, vnitřní kapacita zásuvky 1x GN 1/1-150mm, zadní lem, pravý lem, nerezové provedení</t>
  </si>
  <si>
    <t>Nástěnná skříňka, uzavřená, opláštěné oba boky + opláštěná záda, uvnitř 1x plná police, z čela skříňka přístupná formou posuvných dveří, celonerezové provedení, pod skříňkou umístěny kořeny 5× GN 1/9-65mm</t>
  </si>
  <si>
    <t>G4</t>
  </si>
  <si>
    <t>Nerezová kombinovaná výlevka, rozměr výlevky 400x400x200mm, rozměr umyvadla 440x280x140mm, součástí výlevky 1× stojánková vodovodní baterie s loketním ovládáním "CLINIC"</t>
  </si>
  <si>
    <t>500×650×900</t>
  </si>
  <si>
    <t>Pracovní stůl, buková pracovní deska, 1× plná police, vlevo pod pracovní deskou umístěn zásuvkový blok tvořen 3x výsuvnou zásuvkou, vnitřní kapacita každé zásuvky 1x GN 1/1-150 mm, vpravo ve spodním prostoru volné místo pro umístění robota - viz poz. G3, zadní lem, nerezové provedení</t>
  </si>
  <si>
    <t>1350×700×900 DOMĚREK</t>
  </si>
  <si>
    <r>
      <t xml:space="preserve">Profesionální chladnička, objem min. 590 lt, </t>
    </r>
    <r>
      <rPr>
        <sz val="10"/>
        <color indexed="8"/>
        <rFont val="Arial"/>
        <family val="2"/>
        <charset val="238"/>
      </rPr>
      <t>bílá</t>
    </r>
    <r>
      <rPr>
        <sz val="10"/>
        <rFont val="Arial"/>
        <family val="2"/>
        <charset val="238"/>
      </rPr>
      <t>, 1x plné dveře, ventilované cirkulační chlazení, digitální termostat, automatické odtávání, integrovaný zámek dveří, teplotní rozsah min. +2°C až +8°C, vnitřní prostor chladničky uzpůsoben pro zakládání přepravek o rozměru 600x400mm nebo gastronádob GN 2/1</t>
    </r>
  </si>
  <si>
    <r>
      <t xml:space="preserve">Univerzální kuchyňský </t>
    </r>
    <r>
      <rPr>
        <b/>
        <sz val="10"/>
        <color rgb="FFFF0000"/>
        <rFont val="Arial"/>
        <family val="2"/>
        <charset val="238"/>
      </rPr>
      <t>profesionální</t>
    </r>
    <r>
      <rPr>
        <sz val="10"/>
        <rFont val="Arial"/>
        <family val="2"/>
        <charset val="238"/>
      </rPr>
      <t xml:space="preserve"> robot, objem nádoby 7,6 lt, časovač, digitální ovládání, 3 volitelné rychlosti otáček - 132, 253, 421, planetové uložení nástavců, bezpečnostní mikrospínače, total stop, odnímatelná nerezová nádoba, vybavení: míchač, metla, hák</t>
    </r>
  </si>
  <si>
    <t>Nástěnná skříňka, uzavřená, opláštěné oba boky + opláštěná záda, uvnitř 1x plná police, z čela skříňka přístupná formou posuvných dveří, celonerezové provedení</t>
  </si>
  <si>
    <r>
      <t xml:space="preserve">Krouhač zeleniny, umožňující plátkování, vlnkování, strouhání, nudličkování, kostičkování a hranolkování, jednorychlostní - 500 otáček / 1 min, jednofázový, výkon cca 80 kg / 1 hod.,  indukční motor, určen pro profesionální využití, nerezová hřídel, magnetický bezpečnostní systém přerušující chod při otevření víka nebo při zvednutí páky, automatický restart, </t>
    </r>
    <r>
      <rPr>
        <b/>
        <u/>
        <sz val="10"/>
        <color indexed="10"/>
        <rFont val="Arial CE"/>
        <charset val="238"/>
      </rPr>
      <t>2 násyplné otvory - 1x kruhový o průměru 58mm, 1x otvor ve tvaru "D" - plocha 104cm2</t>
    </r>
  </si>
  <si>
    <t>345x304x745</t>
  </si>
  <si>
    <t>0,50kW/230V</t>
  </si>
  <si>
    <t>Sada 6 disků ke krouhači, sada obsahuje : 1x plátkovač 2mm, 1x plátkovač 4mm, 1x strouhač 1,5mm, 1x nudličkovač 4x4mm, kostičkovač 10x10x10 mm ( 2 disky - kostičkovač a mřížka)</t>
  </si>
  <si>
    <t>H6</t>
  </si>
  <si>
    <t xml:space="preserve">Pracovní stůl, zadní lem, pravý lem nerezové provedení </t>
  </si>
  <si>
    <r>
      <t xml:space="preserve">Nářezový stroj, šnekový převod, </t>
    </r>
    <r>
      <rPr>
        <b/>
        <sz val="10"/>
        <color indexed="10"/>
        <rFont val="Arial"/>
        <family val="2"/>
        <charset val="238"/>
      </rPr>
      <t>uložení stolu vodorovné - ne šikmé</t>
    </r>
    <r>
      <rPr>
        <sz val="10"/>
        <rFont val="Arial"/>
        <family val="2"/>
        <charset val="238"/>
      </rPr>
      <t xml:space="preserve">, průměr nože min. 300 mm, </t>
    </r>
    <r>
      <rPr>
        <b/>
        <sz val="10"/>
        <color indexed="10"/>
        <rFont val="Arial"/>
        <family val="2"/>
        <charset val="238"/>
      </rPr>
      <t>úprava nože hladký min. CERA 3</t>
    </r>
    <r>
      <rPr>
        <sz val="10"/>
        <rFont val="Arial"/>
        <family val="2"/>
        <charset val="238"/>
      </rPr>
      <t xml:space="preserve">, nastavitelná síla řezu min. 0-20 mm, </t>
    </r>
    <r>
      <rPr>
        <b/>
        <sz val="10"/>
        <color indexed="10"/>
        <rFont val="Arial"/>
        <family val="2"/>
        <charset val="238"/>
      </rPr>
      <t>hybridní druh pohonu</t>
    </r>
    <r>
      <rPr>
        <sz val="10"/>
        <rFont val="Arial"/>
        <family val="2"/>
        <charset val="238"/>
      </rPr>
      <t>, maximální průměr řezu min. 230x170 mm, upínací délka vozíku min. 250 mm, možné zatížení „kontinuální chod“, drážka pro odvod tekutin z opěrné desky</t>
    </r>
  </si>
  <si>
    <t>350x470x376</t>
  </si>
  <si>
    <t>0,3kW/230 V</t>
  </si>
  <si>
    <r>
      <t xml:space="preserve">Profesionální chladnička, objem min. 590 lt, </t>
    </r>
    <r>
      <rPr>
        <b/>
        <sz val="10"/>
        <color rgb="FFFF0000"/>
        <rFont val="Arial"/>
        <family val="2"/>
        <charset val="238"/>
      </rPr>
      <t>nerezové opláštění</t>
    </r>
    <r>
      <rPr>
        <sz val="10"/>
        <rFont val="Arial"/>
        <family val="2"/>
        <charset val="238"/>
      </rPr>
      <t>, 1x plné dveře, ventilované cirkulační chlazení, digitální termostat, automatické odtávání, integrovaný zámek dveří, teplotní rozsah min. +2°C až +8°C, vnitřní prostor chladničky uzpůsoben pro zakládání přepravek o rozměru 600x400mm nebo gastronádob GN 2/1</t>
    </r>
  </si>
  <si>
    <t>Podstavec pod konvektomat, celonerezové provedení, 2× sloupec zásuvů pro GN 1/1, plně kompatibilní s konvektomatem na poz. I12</t>
  </si>
  <si>
    <r>
      <t xml:space="preserve">Konvektomat elektrický, </t>
    </r>
    <r>
      <rPr>
        <b/>
        <u/>
        <sz val="10"/>
        <color indexed="10"/>
        <rFont val="Arial"/>
        <family val="2"/>
        <charset val="238"/>
      </rPr>
      <t>BOJLEROVÝ VYVÍJEČ PÁRY</t>
    </r>
    <r>
      <rPr>
        <b/>
        <sz val="10"/>
        <rFont val="Arial"/>
        <family val="2"/>
        <charset val="238"/>
      </rPr>
      <t xml:space="preserve">, </t>
    </r>
    <r>
      <rPr>
        <b/>
        <sz val="10"/>
        <color indexed="10"/>
        <rFont val="Arial"/>
        <family val="2"/>
        <charset val="238"/>
      </rPr>
      <t>kapacita 10x GN 1/1, 6-ti bodová teplotní vpichová sonda,</t>
    </r>
    <r>
      <rPr>
        <sz val="10"/>
        <rFont val="Arial"/>
        <family val="2"/>
        <charset val="238"/>
      </rPr>
      <t xml:space="preserve"> </t>
    </r>
    <r>
      <rPr>
        <b/>
        <sz val="10"/>
        <color indexed="10"/>
        <rFont val="Arial"/>
        <family val="2"/>
        <charset val="238"/>
      </rPr>
      <t>speciální vyjímatelné závěsné rámy s rozestupem zásuvů min. 68 mm - z důvodu možnosti využití plechů výšky 65mm do každého vsunu, plechy do konvektomatu zasouvány podélně tzn. délka každého vsunu min 450mm</t>
    </r>
    <r>
      <rPr>
        <sz val="10"/>
        <rFont val="Arial"/>
        <family val="2"/>
        <charset val="238"/>
      </rPr>
      <t xml:space="preserve">, </t>
    </r>
    <r>
      <rPr>
        <b/>
        <sz val="10"/>
        <rFont val="Arial"/>
        <family val="2"/>
        <charset val="238"/>
      </rPr>
      <t>režimy konvektomatu:</t>
    </r>
    <r>
      <rPr>
        <sz val="10"/>
        <rFont val="Arial"/>
        <family val="2"/>
        <charset val="238"/>
      </rPr>
      <t xml:space="preserve"> Vaření v páře 30°C </t>
    </r>
    <r>
      <rPr>
        <b/>
        <sz val="10"/>
        <color indexed="8"/>
        <rFont val="Arial"/>
        <family val="2"/>
        <charset val="238"/>
      </rPr>
      <t>až 130°C</t>
    </r>
    <r>
      <rPr>
        <sz val="10"/>
        <rFont val="Arial"/>
        <family val="2"/>
        <charset val="238"/>
      </rPr>
      <t>, Horký vzduch 30°C až 300°C, kombinace páry a horkého vzduchu 30°C až 300°C,</t>
    </r>
    <r>
      <rPr>
        <b/>
        <sz val="10"/>
        <color indexed="8"/>
        <rFont val="Arial"/>
        <family val="2"/>
        <charset val="238"/>
      </rPr>
      <t xml:space="preserve"> </t>
    </r>
    <r>
      <rPr>
        <sz val="10"/>
        <rFont val="Arial"/>
        <family val="2"/>
        <charset val="238"/>
      </rPr>
      <t xml:space="preserve">, trojíté sklo dveří, </t>
    </r>
    <r>
      <rPr>
        <b/>
        <sz val="10"/>
        <rFont val="Arial"/>
        <family val="2"/>
        <charset val="238"/>
      </rPr>
      <t>inteligetní síťové propojitelný varný systém s režimem</t>
    </r>
    <r>
      <rPr>
        <sz val="10"/>
        <rFont val="Arial"/>
        <family val="2"/>
        <charset val="238"/>
      </rPr>
      <t xml:space="preserve">: drůběž, maso, ryby, vaječné pokrmy, dezerty a přílohy, zelenina a pečivo, finishing, </t>
    </r>
    <r>
      <rPr>
        <b/>
        <sz val="10"/>
        <rFont val="Arial"/>
        <family val="2"/>
        <charset val="238"/>
      </rPr>
      <t>metody vaření:</t>
    </r>
    <r>
      <rPr>
        <sz val="10"/>
        <rFont val="Arial"/>
        <family val="2"/>
        <charset val="238"/>
      </rPr>
      <t xml:space="preserve"> smažení, vaření, pečení a grilovaní,</t>
    </r>
    <r>
      <rPr>
        <b/>
        <sz val="10"/>
        <rFont val="Arial"/>
        <family val="2"/>
        <charset val="238"/>
      </rPr>
      <t xml:space="preserve"> </t>
    </r>
    <r>
      <rPr>
        <sz val="10"/>
        <rFont val="Arial"/>
        <family val="2"/>
        <charset val="238"/>
      </rPr>
      <t xml:space="preserve">Inteligentní regulace klimatu, Inteligentní příprava pokrmů, optimální organizace nekolika varných procesů a kombinované přípravy, automatické odstranění mezer v plánování, automatická optimalizace času a energie připlánovaní přípravy na stejnou dobu, nteligentní systém čištění a odvápňování zařízení  systém sám zvolí délku programu a množství mycích a odvápňovacích tablet dle míry znečištění, Inteligentní regulace klimatu s meřením, nastavením a regulací vlhkosti s přesností na procenta. - Dynamické proudění vzduchu ve varné komoře, ventilátor s pěti rychlostmi. - Na sekundu přesnémonitorování a vypočítání zhnědnutí na základě Maillardovy reakce s cíle opakovat optimální výsledek vaření. Intuitivní programování až 1200 varných programů obsahujících až 12 kroků. Funkce  rychlé zchlazení varné komory, LED osvětlení komory s vysokým barevným rozlišením, Integrovaná ruční sprcha s automatickým navíjením a nastavitelnou funkčí rozprašování a vodního paprsku, Integrovaná brzda oběžného kola ventilátoru, Datová Pamět HACCP s výstup přes USB disk nebo volitelné ukládání a správa v siťovém rozhraní na bázi cloudu, 9 programů čístění určených k bezobslužnému čištění přes noc, Extrémně rychlé 12 minutové čištění, Hygienická instalace bez použití noh pro sadné a bezpečné čištění, Ochrana proti stříkající vodě IPX5, </t>
    </r>
    <r>
      <rPr>
        <b/>
        <sz val="10"/>
        <color indexed="10"/>
        <rFont val="Arial"/>
        <family val="2"/>
        <charset val="238"/>
      </rPr>
      <t>barevný dotykový disjlej 10,1" s vysokým rozlišením</t>
    </r>
    <r>
      <rPr>
        <sz val="10"/>
        <rFont val="Arial"/>
        <family val="2"/>
        <charset val="238"/>
      </rPr>
      <t xml:space="preserve">, </t>
    </r>
    <r>
      <rPr>
        <b/>
        <sz val="10"/>
        <color indexed="10"/>
        <rFont val="Arial"/>
        <family val="2"/>
        <charset val="238"/>
      </rPr>
      <t>centrální ovládací kolečko s funkcí push</t>
    </r>
  </si>
  <si>
    <t>Nástěnná digestoř, 1x řada tukových filtrů, celonerezové provedení, provedení filtrů lamelové, odtokový žlábek na kondenzát ukončený výpustným ventilem</t>
  </si>
  <si>
    <t xml:space="preserve">Multifunkční zařízení, kapacita 5x GN 1/1 umožňující rozmrazování, kynutí, nízkoteplotní úpravu
pokrmu, šokové zchlazení, šokové zmrazení, uchování v chladu. Sedmipalcový dotykový ovládací displej s piktogramy
• kompletně z nerezové oceli AISI 304
• celé zařízení na nožkách
• 7” TFT TOUCH SCREEN 16 mil. Barev
• 20 přednastavených receptů v kuchařce (možnost nastavit až 36)
• cyklus šokového zchlazení
• cyklus šokového zmrazení
• cyklus rozmrazování (SRC)
• automatické cykly (personalizované)
• funkce MULTILEVEL
• cyklus nizkotepelné úpravy potravin, miximální teplota 85°C
• cyklus kynutí
• kombinovaný cyklus
• 4-bodová vnitřní teplotní vpichová sonda
• graf teplot v reálném čase
• porty na USB, SD a SIM kartu
• měřič energie, záznam dat HCCP
• chladicí plyn: R404A
</t>
  </si>
  <si>
    <t>Příslušenství k multifunkční pánvi na poz. I2 - rameno pro zvedání a spouštění košů</t>
  </si>
  <si>
    <t>Příslušenství k multifunkční pánvi na poz. I2 - varný koš</t>
  </si>
  <si>
    <t>Příslušenství k multifunkční pánvi na poz. I2 - fritovací koš</t>
  </si>
  <si>
    <t>Příslušenství k multifunkční pánvi na poz. I2 - velká špachtle bez držadla</t>
  </si>
  <si>
    <t>Příslušenství k multifunkční pánvi na poz. I2 - rošt na dno pánve</t>
  </si>
  <si>
    <t>Příslušenství k multifunkční pánvi na poz. I2 - cedící síto</t>
  </si>
  <si>
    <r>
      <t>Elektrická multifunkční pánev,</t>
    </r>
    <r>
      <rPr>
        <sz val="10"/>
        <rFont val="Arial"/>
        <family val="2"/>
        <charset val="238"/>
      </rPr>
      <t xml:space="preserve"> </t>
    </r>
    <r>
      <rPr>
        <b/>
        <sz val="10"/>
        <color indexed="10"/>
        <rFont val="Arial"/>
        <family val="2"/>
        <charset val="238"/>
      </rPr>
      <t>minimální objem pánve 2x29 lt</t>
    </r>
    <r>
      <rPr>
        <sz val="10"/>
        <rFont val="Arial"/>
        <family val="2"/>
        <charset val="238"/>
      </rPr>
      <t xml:space="preserve">, </t>
    </r>
    <r>
      <rPr>
        <b/>
        <sz val="10"/>
        <color indexed="10"/>
        <rFont val="Arial"/>
        <family val="2"/>
        <charset val="238"/>
      </rPr>
      <t>odvod nadbytečné páry otvorem ve středu víka</t>
    </r>
    <r>
      <rPr>
        <sz val="10"/>
        <rFont val="Arial"/>
        <family val="2"/>
        <charset val="238"/>
      </rPr>
      <t>, kapacita 2x GN 1/1, rozměr dna 2x 355x561 mm, hloubka vany 170mm, užitná plocha 2x 20 dm</t>
    </r>
    <r>
      <rPr>
        <vertAlign val="superscript"/>
        <sz val="10"/>
        <rFont val="Arial"/>
        <family val="2"/>
        <charset val="238"/>
      </rPr>
      <t>2</t>
    </r>
    <r>
      <rPr>
        <sz val="10"/>
        <rFont val="Arial"/>
        <family val="2"/>
        <charset val="238"/>
      </rPr>
      <t xml:space="preserve">, pánev umožňuje vaření, intenzívní a šetrné, smažení, fritování, dušení, nízkoteplotní úpravy, grilování, restování, opékání, konfitování, úprava sous – vide (vaření ve vakuu při konstantní nízké teplotě). </t>
    </r>
    <r>
      <rPr>
        <b/>
        <sz val="10"/>
        <color indexed="10"/>
        <rFont val="Arial"/>
        <family val="2"/>
        <charset val="238"/>
      </rPr>
      <t xml:space="preserve">Rozsah teplot: 30 °C až 250 °C, Automatický a manuální režim úpravy pokrmů, dotyková barevná 10“ obrazovka s HD rozlišením </t>
    </r>
    <r>
      <rPr>
        <sz val="10"/>
        <rFont val="Arial"/>
        <family val="2"/>
        <charset val="238"/>
      </rPr>
      <t xml:space="preserve">a intuitivním ovládáním, možnost uložení vlastních programů, paměť pro min. </t>
    </r>
    <r>
      <rPr>
        <b/>
        <sz val="10"/>
        <color indexed="10"/>
        <rFont val="Arial"/>
        <family val="2"/>
        <charset val="238"/>
      </rPr>
      <t xml:space="preserve">350 programů o 20 krocích, </t>
    </r>
    <r>
      <rPr>
        <sz val="10"/>
        <rFont val="Arial"/>
        <family val="2"/>
        <charset val="238"/>
      </rPr>
      <t xml:space="preserve">zobrazování průběhu úprav na displeji, přesné senzorické měření teplot, indikace nastavených a skutečných hodnot, </t>
    </r>
    <r>
      <rPr>
        <b/>
        <sz val="10"/>
        <color indexed="10"/>
        <rFont val="Arial"/>
        <family val="2"/>
        <charset val="238"/>
      </rPr>
      <t xml:space="preserve">krytí displeje IPX5, </t>
    </r>
    <r>
      <rPr>
        <sz val="10"/>
        <rFont val="Arial"/>
        <family val="2"/>
        <charset val="238"/>
      </rPr>
      <t xml:space="preserve">Konstrukce stroje kompletně v provedení AISI 304, minimální síla materiálu 3 mm, materiál vany AISI 316, Speciální vakuově lisované, sendvičové dno o síle 31 mm, dvojité robustní izolované </t>
    </r>
    <r>
      <rPr>
        <b/>
        <sz val="10"/>
        <color indexed="10"/>
        <rFont val="Arial"/>
        <family val="2"/>
        <charset val="238"/>
      </rPr>
      <t>víko s motorickým zdvihem</t>
    </r>
    <r>
      <rPr>
        <sz val="10"/>
        <rFont val="Arial"/>
        <family val="2"/>
        <charset val="238"/>
      </rPr>
      <t xml:space="preserve">, bezpečnostní proces spouštění zabraňující úrazu, </t>
    </r>
    <r>
      <rPr>
        <b/>
        <sz val="10"/>
        <color indexed="10"/>
        <rFont val="Arial"/>
        <family val="2"/>
        <charset val="238"/>
      </rPr>
      <t>odvod nadbytečné páry otvorem ve středu víka, topný systém SUPER BLOCK JPX 17</t>
    </r>
    <r>
      <rPr>
        <sz val="10"/>
        <rFont val="Arial"/>
        <family val="2"/>
        <charset val="238"/>
      </rPr>
      <t xml:space="preserve">, roznášecí hliníkový blok s celoplošnými topnými tělesy z nerez materiálu, automatický systém napouštění vany - dávkování vody s přesností na 1dcl, </t>
    </r>
    <r>
      <rPr>
        <b/>
        <sz val="10"/>
        <color indexed="10"/>
        <rFont val="Arial"/>
        <family val="2"/>
        <charset val="238"/>
      </rPr>
      <t xml:space="preserve">vyklápění pánve s proměnlivou rychlostí, </t>
    </r>
    <r>
      <rPr>
        <sz val="10"/>
        <rFont val="Arial"/>
        <family val="2"/>
        <charset val="238"/>
      </rPr>
      <t xml:space="preserve">bez trhavých pohybů i při maximálním naplnění. Osa sklápění umožňuje vyklopení vany pro kompletní vyprázdnění pánve, mechanismus vyklápění vyroben kompletně z nerezové oceli, </t>
    </r>
    <r>
      <rPr>
        <b/>
        <sz val="10"/>
        <color indexed="10"/>
        <rFont val="Arial"/>
        <family val="2"/>
        <charset val="238"/>
      </rPr>
      <t>vícebodová sonda pro měření teploty jádra suroviny</t>
    </r>
    <r>
      <rPr>
        <sz val="10"/>
        <rFont val="Arial"/>
        <family val="2"/>
        <charset val="238"/>
      </rPr>
      <t xml:space="preserve">, integrovaný odpad ve dně vany pánve s automatickým uzávěrem, </t>
    </r>
    <r>
      <rPr>
        <b/>
        <sz val="10"/>
        <color indexed="10"/>
        <rFont val="Arial"/>
        <family val="2"/>
        <charset val="238"/>
      </rPr>
      <t>automatický zdvih košů se samostatným pohonem – možnost použití pánve i se zavřeným víkem včetně ramene s koši</t>
    </r>
    <r>
      <rPr>
        <sz val="10"/>
        <rFont val="Arial"/>
        <family val="2"/>
        <charset val="238"/>
      </rPr>
      <t xml:space="preserve">, automatická senzorová signalizace zavěšení ramene pro automatický zdvih košů, integrovaná zásuvka 230 V /16 A, USB konektor, integrovaná sprcha s automatickým navíjením a kovovou hlavicí, regulátor tlaku vody v základní výbavě. HACCP (Systém analýzy rizika a stanovení kritických kontrolních bodů), paměť pro 300 posledních procesů, </t>
    </r>
    <r>
      <rPr>
        <b/>
        <sz val="10"/>
        <color indexed="10"/>
        <rFont val="Arial"/>
        <family val="2"/>
        <charset val="238"/>
      </rPr>
      <t xml:space="preserve">servisní přístup z přední části stroje, jednoduše výsuvný panel el. výstroje v pravé noze, umožňující sestavení více pánví do bloku bez mezer, </t>
    </r>
    <r>
      <rPr>
        <sz val="10"/>
        <rFont val="Arial"/>
        <family val="2"/>
        <charset val="238"/>
      </rPr>
      <t xml:space="preserve">centrální připojení vody, odpadu a elektřiny na stěnu i do podlahy,, Certifikační značka CE, TUV-SUD </t>
    </r>
  </si>
  <si>
    <t>1280x850x500</t>
  </si>
  <si>
    <t>22kW/400V</t>
  </si>
  <si>
    <t>Závěsná digestoř, 1x řada tukových filtrů, celonerezové provedení, provedení filtrů lamelové, odtokový žlábek na kondenzát ukončený výpustným ventilem, osvětlení</t>
  </si>
  <si>
    <r>
      <t xml:space="preserve">Multifunkční indukční sporák, </t>
    </r>
    <r>
      <rPr>
        <b/>
        <sz val="10"/>
        <color rgb="FFFF0000"/>
        <rFont val="Arial"/>
        <family val="2"/>
        <charset val="238"/>
      </rPr>
      <t>součástí sporáku 1x externí sonda pro řízení výkonu sporáku.</t>
    </r>
    <r>
      <rPr>
        <sz val="10"/>
        <rFont val="Arial"/>
        <family val="2"/>
        <charset val="238"/>
      </rPr>
      <t xml:space="preserve"> 2× plotna obdelníková, rozměr každé plotny 370x297 mm, síla skleněné plotny 3,8 mm, pracovní deska o síle 2 mm z materiálu AISI 304, 2× plotna, každý o výkonu 3,5 kW, kolem celého obvodu pracoví desky žlab pro odtékání přetečeného varného obsahu s odtokem, kažná indukční deska spíná od 120 mm velikosti varné nádoby, 10 výkonových varných úrovní, 7 udržovacích úrovní teplot( 35, 40, 50, 60, 70, 80, 90°C), 230V zásuvka pro připojení el. příslušenství, nerezové nohy 150mm, maximální zatížení jedné skleněné desky 60 kg, tepelná ochrana varné desky, hlavní vypínač přímo na zařízení, nerezové provedení</t>
    </r>
  </si>
  <si>
    <r>
      <t xml:space="preserve">Nástěnná vodovodní baterie - </t>
    </r>
    <r>
      <rPr>
        <b/>
        <sz val="10"/>
        <color theme="1"/>
        <rFont val="Arial"/>
        <family val="2"/>
        <charset val="238"/>
      </rPr>
      <t>dodávka stavba</t>
    </r>
  </si>
  <si>
    <t>Stojánová tlaková oplachová sprcha, provedení vč. napouštěcího ramínka, součástí sprchy tlaková koncovka</t>
  </si>
  <si>
    <t>Nástěnná digestoř, 1x řada tukových filtrů, celonerezové provedení, provedení filtrů lamelové, odtokový žlábek na kondenzát ukončený výpustným ventilem, osvětlení</t>
  </si>
  <si>
    <t>Profesionální mraznička, objem 130 lt, bílá, 1x plné dveře, statické chlazení, digitální termostat, integrovaný zámek dveří, teplotní rozsah -10°C až -24°C</t>
  </si>
  <si>
    <r>
      <t xml:space="preserve">Podlahová vpusť, s protizápachovou uzávěrou k zalití do podlahy, vč. pochůzného podlahového vyjímatelného roštu - </t>
    </r>
    <r>
      <rPr>
        <b/>
        <sz val="10"/>
        <color theme="1"/>
        <rFont val="Arial"/>
        <family val="2"/>
        <charset val="238"/>
      </rPr>
      <t>dodávka stavba</t>
    </r>
  </si>
  <si>
    <r>
      <t>Nástěnná vodovodní baterie -</t>
    </r>
    <r>
      <rPr>
        <b/>
        <sz val="10"/>
        <color theme="1"/>
        <rFont val="Arial"/>
        <family val="2"/>
        <charset val="238"/>
      </rPr>
      <t xml:space="preserve"> dodávka stavba</t>
    </r>
  </si>
  <si>
    <r>
      <t>Výčepní stojan -</t>
    </r>
    <r>
      <rPr>
        <sz val="10"/>
        <color rgb="FFFF0000"/>
        <rFont val="Arial"/>
        <family val="2"/>
        <charset val="238"/>
      </rPr>
      <t xml:space="preserve"> </t>
    </r>
    <r>
      <rPr>
        <b/>
        <sz val="10"/>
        <color theme="1"/>
        <rFont val="Arial"/>
        <family val="2"/>
        <charset val="238"/>
      </rPr>
      <t>dodávka investor</t>
    </r>
  </si>
  <si>
    <r>
      <t xml:space="preserve">Stojánková vodovodní baterie, páková, s vývodem pro spüllboy - </t>
    </r>
    <r>
      <rPr>
        <b/>
        <sz val="10"/>
        <color theme="1"/>
        <rFont val="Arial"/>
        <family val="2"/>
        <charset val="238"/>
      </rPr>
      <t>dodávka investor</t>
    </r>
  </si>
  <si>
    <r>
      <t xml:space="preserve">Myčka podstolová, koš 500x500 mm, </t>
    </r>
    <r>
      <rPr>
        <b/>
        <sz val="10"/>
        <color indexed="10"/>
        <rFont val="Arial"/>
        <family val="2"/>
        <charset val="238"/>
      </rPr>
      <t>možnost připojení mycího stroje na LAN (konektor RJ 45), vyhodnocení úspor denního provozu a hlášení chyb přes internetové rozhraní,</t>
    </r>
    <r>
      <rPr>
        <sz val="10"/>
        <rFont val="Arial"/>
        <family val="2"/>
        <charset val="238"/>
      </rPr>
      <t xml:space="preserve"> </t>
    </r>
    <r>
      <rPr>
        <b/>
        <sz val="10"/>
        <color indexed="10"/>
        <rFont val="Arial"/>
        <family val="2"/>
        <charset val="238"/>
      </rPr>
      <t>provedení myčky se</t>
    </r>
    <r>
      <rPr>
        <sz val="10"/>
        <rFont val="Arial"/>
        <family val="2"/>
        <charset val="238"/>
      </rPr>
      <t xml:space="preserve"> </t>
    </r>
    <r>
      <rPr>
        <b/>
        <sz val="10"/>
        <color indexed="10"/>
        <rFont val="Arial"/>
        <family val="2"/>
        <charset val="238"/>
      </rPr>
      <t>zabudovanou repukerací - tj. zpětné získávání tepla z odpadních par</t>
    </r>
    <r>
      <rPr>
        <sz val="10"/>
        <rFont val="Arial"/>
        <family val="2"/>
        <charset val="238"/>
      </rPr>
      <t xml:space="preserve">, spotřeba vody na oplach max. 2,4 lt vstupní výška 309mm, barevný dotykový displej z robustního skla (tvrdost IK07), </t>
    </r>
    <r>
      <rPr>
        <b/>
        <sz val="10"/>
        <color indexed="10"/>
        <rFont val="Arial"/>
        <family val="2"/>
        <charset val="238"/>
      </rPr>
      <t>VarioPower systém mytí nádobí: mycí pole ve tvaru "S" s maximálním pokrytím povrchu a optimalizovaná geometrie proudu pro nejvyšší čístící sílu s nastavitelným tlakem vody/mycího čerpadla - automatické nastavení mycího tlaku podle typu nádobí a míry jeho znečištění – slabě znečištěné nádobí se umyje vodou slabšího tlaku, velmi znečištěné pak vodou tlaku vyššího</t>
    </r>
    <r>
      <rPr>
        <sz val="10"/>
        <rFont val="Arial"/>
        <family val="2"/>
        <charset val="238"/>
      </rPr>
      <t>, dle stupně znečištění systém také automaticky upravuje hodnoty dalších faktorů mycího procesu – tzn. teplotu, čas, množství mycího a oplachového prostředku, vyměnitelní, lehce vyjímatelná mycí pole, Zobrazení teplot (bojler a tank), zobrazení provozních ůdajů, zobrazení chybových hlášení vč. kódů chyb a textu, Hygienický záznámník s pamětí dat, řízený samočistítí program, USB rozhraní, časové nastavitelné automatické zapnutí a vypnutí myčky, program na výměnu vody v nádrži, program a odvápnění, hlubokotažená mycí nádrž s hygienickým topným tělesem, 4- násobný filtrační systém se senzorem zakalení, dvouplášťové krytování včetně dveří, odpadní čerpadlo, zabudovaný dávkovač mycího a leštícího prostředku, bezpečností spínač ve dveříchs polohou větrání dveří, Nastavení myčky zabezpečeno PIN ve dvou úrovních (manažer/servis), celonerezové hygienické provedení z taženého plechu pro snadnou údržbu, dávkovací čerpadlo pro mycí prostředek, dávkovací čerpadlo pro oplachový prostředek, termostop pro hygienickou bezpečnost</t>
    </r>
  </si>
  <si>
    <r>
      <t xml:space="preserve">Kávovar - </t>
    </r>
    <r>
      <rPr>
        <b/>
        <sz val="10"/>
        <color theme="1"/>
        <rFont val="Arial"/>
        <family val="2"/>
        <charset val="238"/>
      </rPr>
      <t>dodávka dodavatel kávy</t>
    </r>
  </si>
  <si>
    <r>
      <t xml:space="preserve">Mlýnek na kávu - </t>
    </r>
    <r>
      <rPr>
        <b/>
        <sz val="10"/>
        <color theme="1"/>
        <rFont val="Arial"/>
        <family val="2"/>
        <charset val="238"/>
      </rPr>
      <t>dodávka dodavatel kávy</t>
    </r>
  </si>
  <si>
    <r>
      <t xml:space="preserve">Registrační pokladna - </t>
    </r>
    <r>
      <rPr>
        <b/>
        <sz val="10"/>
        <color theme="1"/>
        <rFont val="Arial"/>
        <family val="2"/>
        <charset val="238"/>
      </rPr>
      <t>dodávka investor</t>
    </r>
  </si>
  <si>
    <r>
      <t xml:space="preserve">Nástěnná vodovodní baterie s tlakovou sprchou a ventily se zpětnými klapkami - </t>
    </r>
    <r>
      <rPr>
        <b/>
        <sz val="10"/>
        <color theme="1"/>
        <rFont val="Arial"/>
        <family val="2"/>
        <charset val="238"/>
      </rPr>
      <t>dodávka stavba</t>
    </r>
  </si>
  <si>
    <t>Pracovní stůl, opláštěné oba boky a opláštěná záda, 1x plná police - dno, z čela spodní prostor stolu přístupný uzamykatelnými dvířky, pojízdné provedení stolu - 4× kolečko, každé o pr. 100 mm, dvě z koteček opatřeny aretační brzdou, madlo umístěno na delší straně, bez lemů, nerezové provedení</t>
  </si>
  <si>
    <t>Vyhřívaná výdejní lázeň, kapacity 4x GN 1/1, dělené provedení, každá ze čtyř van vybavena samostatným vypínačem, samostatným termostatem pro regulaci teploty až do +90°C a samostatným výpustným ventilem na vodu , opláštěné oba boky a opláštěná záda, 1x plná police - dno, z čela spodní prostor lázně přístupný uzamykatelnými dvířky, pojízdné provedení lázně - 4× kolečko, každé o pr. 100 mm, dvě z koteček opatřeny aretační brzdou, madlo umístěno na delší straně, atypické provedení lázně - nad výdejními vanami umístěna nástavba nerezová s LED osvětlením, nerezové provedení</t>
  </si>
  <si>
    <t>Pracovní stůl, opláštěné oba boky a opláštěná záda, 1x plná police - dno, z čela spodní prostor stolu přístupný uzamykatelnými dvířky, pojízdné provedení stolu - 4× kolečko, každé o pr. 100 mm, dvě z koteček opatřeny aretační brzdou, madlo umístěno na delší straně, bez lemů, atypické provedení lázně - nad pracovní deskou umístěna nástavba nerezová s LED osvětlením, nerezové provedení</t>
  </si>
  <si>
    <t>815x655x1695</t>
  </si>
  <si>
    <t>Chladící výdejní vana, kapacity 4x GN 1/1, termostat pro regulaci teploty, opláštěné oba boky a opláštěná záda, 1x plná police - dno, z čela spodní prostor přístupný uzamykatelnými dvířky, pojízdné provedení vany - 4× kolečko, každé o pr. 100 mm, dvě z koteček opatřeny aretační brzdou, madlo umístěno na delší straně, atypické provedení - nad chlazenou vanou umístěna nástavba nerezová s LED osvětlením, nerezové provedení</t>
  </si>
  <si>
    <t>Vozík na tácy s použitým nádobím, 11× zásuv na podnosy, kapacita každého zásuvu 2x podnos, celková kapacita tedy 22 podnosů, oplaštěné oba boky, opláštěná záda, z čela přístupný křídlovými dvířky, pojízdné provedení vozíku - 4× kolečko, každé o pr. 125 mm, dvě z koteček opatřeny aretační brzdou, nerezové provedení</t>
  </si>
  <si>
    <t>Chlazený vozík, aktivní ventilované chlazení, 15× zásuv na nádoby velikosti GN 2/1-65, možnost umístění i GN 1/1-65, celková kapacita tedy také 30x GN 2/1-65, oplaštěné oba boky, opláštěná záda, z čela přístupný křídlovými dvířky, pojízdné provedení vozíku - 4× kolečko, každé o pr. 160 mm, dvě z koteček opatřeny aretační brzdou, nerezové provedení</t>
  </si>
  <si>
    <t>570x825x1465</t>
  </si>
  <si>
    <t>0,4kW/230 V</t>
  </si>
  <si>
    <t>2200×700×1000</t>
  </si>
  <si>
    <t>Barový stůl, prolamovaná pracovní deska, vpravo 1x vevařený lisovaný dřez o rozměru 300×250×200mm, 1x otvor pro stojánkovou baterii, uprostřed chlazená vana na pivní sklo, rozměr chlazené vany 950×500×300mm, pracovní deska bez lemů, pojízdné provedení - 6× kolečko, každé o pr. min. 100mm, dvě z koleček opatřeny arateční brzdou, skrytá madla na obou kratších bocích, nerezové provedení + příprava na truhlářské opláštění obou boků, zad i čela stolu, 1× plná police nerezová s nosností min. 100 kg</t>
  </si>
  <si>
    <t xml:space="preserve">Výčepní stůl, prolamovaná pracovní deska, 1× částečná plná police s nosností min. 150 kg, 1x vevařený lisovaný dřez o rozměru 340×500×300mm, 1x otvor pro stojánkovou baterii, vedle dřezu umístěná vana na spüllboy, 3× vevařený odkapní vana s roštem 500x200mm, každá vana vybavena ostřikem sklenic, pojízdné provedeni -  8× kolečko, každé o pr. min. 100mm, dvě z koleček opatřeny aretační brzdou, nerezové provedení + příprava na truhlářské opláštění obou boků a zad </t>
  </si>
  <si>
    <t>Pracovní stůl, pod pracovní deskou umístěn zásuvkový blok, zásuvkový blok tvořen 3x výsuvnou zásuvkou, vnitřní kapacita každé zásuvky 1x GN 1/1-150mm, provedení zásuvek uzamykatelné, opláštěné oba boky, opláštěná záda, z čela sokl, zadní lem, pravý lem, nerezové provedení</t>
  </si>
  <si>
    <t>Profesionální chladnička, objem 347 l, černé provedení vně i uvnitř (možnost i celobílé provedení), 1× křídlové prosklenné dveře - provedení dveří z tvrzeného skla, ventilované cirkulační chlazení, mechanický termostat pro nastavení teploty v rozmezí +2°C až +10°C, automatické odtávání, integrovaný zámek dveří, , 5× nastavitelná roštová police, vnitřní LED osvětlení v rámu dveří, kapacita - plechovky 330 ml / 455 ks, plechovky 500 ml / 301 ks, kapacita - lahve 330 ml / 217 ks, lahve 500 ml / 217 ks</t>
  </si>
  <si>
    <t>Pracovní stůl, 1x částečná police, vlevo ve spodním prostoru volné místo pro umístění výrobníku ledu a podstolové chladničky, nerezové provedení vč. přípravy na truhlářské opláštění zad a boků, pracovní deska bez lemů, nerezové provedení vč. přípravy na truhlářské opláštění zad a boků</t>
  </si>
  <si>
    <t>Pracovní stůl, 1x částečná police, vlevo 1x vevařený lisovaný dřez o rozměru 400×400×250mm, 1x otvor pro stojánkovou baterii, pravý lem, bez zadního lemu, nerezové provedení + příprava na truhlářské opláštění</t>
  </si>
  <si>
    <t>2100×700×900 DOMĚREK</t>
  </si>
  <si>
    <t>PROFESIONÁLNÍ odšťavňovač na ovoce a zeleninu, výkon až 120l/h, otáčky 3000ot/min, asynchronní nehluční motor, automatický plnící otvor o průměru 79 mm umožňuje vkládat zeleninu a ovoce bez nutnosti pěchovadla, speciální výpustná hrdla zabraňující vystřikování šťávy, odstředivý koš se strouhacím diskem z erezové oceli, nádoba z nerezové oceli</t>
  </si>
  <si>
    <t>Chladící nápojový barový stůl, provedení stolu třísekcové, každá sekce vybavena dvěma výsuvnými zásuvkami, celkem tedy  6× výsuvná zásuvka, zásuvky uzpůsobeny pro umístění nápojových lahví, každá zásuvka osazena učinným magnetickým těsněním, digitální termostat, nad agregátem vevařená 1x chlazená vana o rozměru 300×500×300mm, zadní lem</t>
  </si>
  <si>
    <t>Pracovní stůl, 2× vevařený lisovaný dřez, každý dřez o rozměru 300×340×200mm, 2× otvor pro stojánkovou baterii, pod pracovní deskou umístěn zásuvkový blok obsahující 3x výsuvnou zásuvku, vnitřní kapacita každé zásuvky 1x GN 1/1-150mm, horní zásuvka vybavena knock-box, opláštěné oba boky, 1x plná police - dno , z čela stůl přístupný posuvnými dvířky, zapláštěný čelní sokl, zadní lem, nerezové provedení</t>
  </si>
  <si>
    <t>Barový stůl, prolomená pracovní deska, spodní prostor volný pro umístěny myčky nádobí, 2× vevařený lisovaný dřez, každý dřez o rozměru 300×500×300mm, 1x otvor pro stojánkovou vodovodní baterii, 1x odkapní vana s roštem o rozměru 500×500mm, 1x chlazená vana o velikosti 450×550×300mm na nápojové sklo, 1x dělící skleněná příčka z kaleného skla, digitální termostat pro chlazení s odtáváním a řízení ventilátoru, chladicí technologie není součástí, 1x odkapní vana s roštem 800×200mm a s ostřikem sklenic, 1x odkapní vana s roštem 250×500mm, pracovní deska bez lemů, nerezové provedení + příprava na truhlářské opláštění</t>
  </si>
  <si>
    <t>Buben na hadici 1/2", samonavíjecí, délka hadice 15 m, max teplota 90 °C, včetně tlakové koncovky - pistole, instalace bubnu na zeď</t>
  </si>
  <si>
    <t>Mycí stůl, 2× vevařený lisovaný dřez, každý dřez o rozměru 500×600×300mm, prolamovaná pracovní deska, kapotáž dřezu z čela a obou boků, zvýšený zadní lem  - výška lemu 150mm, nerezové provedení</t>
  </si>
  <si>
    <t>Vstupní stůl do mycícho stroje, levý, prolis pro vedení koše 500×500mm, 1× vevařený lisovaný dřez o rozměru 450×450×250mm, dřez umístěn vpravo, stůl samostatně stojící, ale zavěšený do myčky - 4× noha stolu, 1× roštová police, 1× otvor pro stojánkovou tlakovou sprchu, zvýšený zadní lem - ostřiková stěna - výška lemu 150mm</t>
  </si>
  <si>
    <t>Výstupní stůl z mycícho stroje, pravý, prolis pro vedení koše 500×500mm, stůl samostatně stojící, ale zavěšený do myčky - 4× noha stolu,  zadní lem</t>
  </si>
  <si>
    <t>1150×700×900 DOMĚREK</t>
  </si>
  <si>
    <t>Pracovní stůl, spodní prostor stolu uzpůsoben pro umístění podstolové chladničky, zadní lem, nerezové provedení</t>
  </si>
  <si>
    <t>Chladicí pultová vitrína, kombinace nerez/sklo, kapacita 5× GN 1/4-150 mm, vestavěná chladicí jednotka na pravé straně, statické chlazení, digitální ovládání, automatické odtávání, umístěno na konzolích nad pracovní deskou, součástí vitríny konzole na nichž bude chladící vitrína umístěn</t>
  </si>
  <si>
    <t>Vyhřívaný stůl - režon, vlevo v pracovní desce zabudovaná vyhřívaná výdejní lázeň, kapacita lázně 2×GN 1/1-200mm, každá vana dispnuje samostatným vypínačem, samostatným termostatem s regulací teploty až do +90°C a samostatným výpustným kohoutem, spodní prostor aktivně vyhřívaný - režon, opláštěné oba boky režonu, uvnitř 1x plná police - dno, ve vnitřním prostoru pak 1x perforovaná police, průchozí provedení režonu - posuvné dveře z obou delších stran, pracovní deska bez lemů, na pracovní desce příprava pro instalaci stolové nástavby - viz poz. J5, nerezové provedení</t>
  </si>
  <si>
    <t>Stolová návstavba, nerezové provedení, jednopatrová s ohřevem infralampami á 250 W, vypínač a regulátor výkonu, instalovaná na režonu na poz. J4</t>
  </si>
  <si>
    <t>Banketový vyhřívaný vozík na se zvlhčováním, kapacita 15x GN 1/1,vyrobeno z chromniklové oceli 18/10 (AISI 304) provedení dvoupláťové, izolované, lisované bočnice s roztečí vsunů 75 mm, rovnoběžné proudění horkého vzduchu zajišťuje ventilátor, madlo pro transport na zadní stěně vozíku, digitální termostaty umístěné na čelní straně vozíku zajišťují jednoduché ovládání a snadnou kontrolu teploty jak vnitřního prostoru vozíku 30 až 90°C, tak ovládání zvlhčování, dno vozíku vybaveno výpustným kohoutem, jednokřídlé uzamykatelné dveře s těsněním, aretace otevřených dveří, uzavírání vozíku klikou se zámkem, masivní rohové nárazníky, 4 otočná transportní kolečka o pr. 125 mm  z toho 2 s brzdou</t>
  </si>
  <si>
    <r>
      <t>Průchozí myčka nádobí,</t>
    </r>
    <r>
      <rPr>
        <b/>
        <sz val="10"/>
        <color rgb="FFFF0000"/>
        <rFont val="Arial"/>
        <family val="2"/>
        <charset val="238"/>
      </rPr>
      <t xml:space="preserve"> kombinovaná - možnost mytí stolního i provozního nádobí,</t>
    </r>
    <r>
      <rPr>
        <sz val="10"/>
        <rFont val="Arial"/>
        <family val="2"/>
        <charset val="238"/>
      </rPr>
      <t xml:space="preserve"> </t>
    </r>
    <r>
      <rPr>
        <b/>
        <sz val="10"/>
        <color rgb="FFFF0000"/>
        <rFont val="Arial"/>
        <family val="2"/>
        <charset val="238"/>
      </rPr>
      <t xml:space="preserve">automatická detekce vloženého nádobí /dle použitého použitého koše/, provedení myčky s rekuperací - účinný systém redukce páry a rekuperace tepla zabudovaný do digestoř, nastavitelný ovládací panel myčky umístěn ve výšce 1300mm až 1500mm, automatický zdvih víka, příprava pro napojení na HACCP, možnost vzdáleného servisního přístupu přes WiFi nebo bluetooth, odpadové čerpadlo, autodiagnostický systém detekce závad a servisní nastavení v českém jazyce, </t>
    </r>
    <r>
      <rPr>
        <sz val="10"/>
        <rFont val="Arial"/>
        <family val="2"/>
        <charset val="238"/>
      </rPr>
      <t>kapacita 1x mycí koš 500x500mm nebo 2x GN 1/1, mycí nádrž vč. filtrace, mycí a oplachová ramena z ušlechtilé nerezové oceli AISI 304, pemanentní filtrace mycí lázně umožňující mytí nádobí bez manuálního předmývání, spotřeba vody max. 2,6 lt vody / 1 cyklus, hygienické provedení mycí komory bez trubek a hadic, zabudovaný atmosférický bojler s oplachovým čerpadlem zaručujícím konstantní tlak a teplotu pro konečný oplach (min. 84°C) a to nezávisle na tlaku vody v síti, thermostop - spuštění oplachu až při dosažení správné teploty oplachové vody,  vstupní výška min. 400 mm, min. 4x mycí program,  dávkovač mycího i oplachového prostředku, automatický čisticí cyklus</t>
    </r>
  </si>
  <si>
    <t>Vakuová balička, výkon vývěvy 4 m3/h, digitální ovládání, 3,5 mm šířka sváru na liště, časové nastavení vakua, digitální ovládání, délka lišty 280 mm, rovné víko, robustní nerezové provedení s lisovanou vanou a zaoblenými rohy, doba pracovního cyklu 25-60 s</t>
  </si>
  <si>
    <t>Pracovní stůl, 1x plná police, zadní lem, pravý lem, nerezové provedení</t>
  </si>
  <si>
    <t>550×700×850 DOMĚREK</t>
  </si>
  <si>
    <t xml:space="preserve">Fritéza, elektrická, MODULOVÁ, s podestavbou, dvouvanová - objem 2x 13 lt, velikost koše 210×300×100mm, výkon min. 0,9 kW / 1 litr oleje, prolisovaná vrchní deska, regulace teploty +90°C až +190°C, studená zóna, stupeň krytí IPX5, spodní prostor opatřen dvírky, snadná údržba díky otočnému tělesu, demontovatelnému ovládacímu panelu a sítu na hrubé nečistoty, </t>
  </si>
  <si>
    <t>Elektrický kontaktní gril, nerezové provedení, grilovací deska z ocelové slitiny - rozměr desky 260×240mm, dolní deska hladká, horní deska rýhovaná, síťový vypínač, zásuvka na odpadní tekutiny, horní deska rýhovaná</t>
  </si>
  <si>
    <t>Pracovní stůl, 1x vevařené lisované umyvadlo o rozměru 300×340×200mm, 1x otvor na stojánkovou vodovodní baterii, 1x plná police, zadní lem, pravý lem, kapotáž dřezu z čela, nerezové provedení</t>
  </si>
  <si>
    <t>Salamandr, posuvná horní část,  kapacita 1 x GN 1/1, 3x topné těleso se 2 variantami ohřevu topná tělesa chráněná difuzním sklem, max pracovní teplota 230°C, automatická regulace teploty, ovládací digitální panel s displejem</t>
  </si>
  <si>
    <t>Stolní váha, digitální, váživost 15 kg, cejchovaná, napájení přes baterie či síťový adaptér, nerezový kryt plošiny</t>
  </si>
  <si>
    <t xml:space="preserve"> Cena za technologii bez DPH celkem</t>
  </si>
  <si>
    <t>Automatický změkčovač vody, objemově řízená regenerace s možností přepnutí regenerace ně časově řízené, elektronické ovládání, v případě objemového nastavení možnost v rozsahu 0 99m3, objem pryskyřice 10 lt., možnost kontinuálního provozu tzn. při regeneraci zajištěna dodávka vody</t>
  </si>
  <si>
    <t>320x662x635</t>
  </si>
  <si>
    <t>230V</t>
  </si>
  <si>
    <t>K6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</si>
</sst>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1" x14ac:knownFonts="1">
    <font>
      <sz val="10"/>
      <name val="Arial CE"/>
      <charset val="238"/>
    </font>
    <font>
      <sz val="10"/>
      <name val="Helv"/>
      <charset val="238"/>
    </font>
    <font>
      <sz val="8"/>
      <name val="Arial"/>
      <family val="2"/>
      <charset val="238"/>
    </font>
    <font>
      <b/>
      <sz val="12"/>
      <name val="Arial"/>
      <family val="2"/>
      <charset val="238"/>
    </font>
    <font>
      <b/>
      <i/>
      <sz val="8"/>
      <name val="Arial"/>
      <family val="2"/>
      <charset val="238"/>
    </font>
    <font>
      <i/>
      <sz val="8"/>
      <name val="Arial"/>
      <family val="2"/>
      <charset val="238"/>
    </font>
    <font>
      <b/>
      <sz val="8"/>
      <name val="Arial"/>
      <family val="2"/>
      <charset val="238"/>
    </font>
    <font>
      <sz val="12"/>
      <name val="Arial"/>
      <family val="2"/>
      <charset val="238"/>
    </font>
    <font>
      <b/>
      <sz val="20"/>
      <name val="Arial"/>
      <family val="2"/>
      <charset val="238"/>
    </font>
    <font>
      <b/>
      <sz val="14"/>
      <name val="Arial"/>
      <family val="2"/>
      <charset val="238"/>
    </font>
    <font>
      <sz val="14"/>
      <name val="Arial"/>
      <family val="2"/>
      <charset val="238"/>
    </font>
    <font>
      <sz val="10"/>
      <name val="Arial"/>
      <family val="2"/>
      <charset val="238"/>
    </font>
    <font>
      <b/>
      <i/>
      <sz val="10"/>
      <name val="Arial"/>
      <family val="2"/>
      <charset val="238"/>
    </font>
    <font>
      <i/>
      <sz val="10"/>
      <name val="Arial"/>
      <family val="2"/>
      <charset val="238"/>
    </font>
    <font>
      <b/>
      <sz val="10"/>
      <color indexed="10"/>
      <name val="Arial"/>
      <family val="2"/>
      <charset val="238"/>
    </font>
    <font>
      <b/>
      <i/>
      <u/>
      <sz val="14"/>
      <name val="Arial"/>
      <family val="2"/>
      <charset val="238"/>
    </font>
    <font>
      <b/>
      <sz val="16"/>
      <name val="Arial"/>
      <family val="2"/>
      <charset val="238"/>
    </font>
    <font>
      <sz val="16"/>
      <name val="Arial"/>
      <family val="2"/>
      <charset val="238"/>
    </font>
    <font>
      <b/>
      <sz val="14"/>
      <color indexed="10"/>
      <name val="Arial"/>
      <family val="2"/>
      <charset val="238"/>
    </font>
    <font>
      <sz val="14"/>
      <color indexed="10"/>
      <name val="Arial"/>
      <family val="2"/>
      <charset val="238"/>
    </font>
    <font>
      <u/>
      <sz val="10"/>
      <color indexed="12"/>
      <name val="Arial CE"/>
      <charset val="238"/>
    </font>
    <font>
      <b/>
      <sz val="10"/>
      <name val="Arial"/>
      <family val="2"/>
      <charset val="238"/>
    </font>
    <font>
      <b/>
      <sz val="11"/>
      <name val="Arial"/>
      <family val="2"/>
      <charset val="238"/>
    </font>
    <font>
      <b/>
      <sz val="11"/>
      <color rgb="FFFF0000"/>
      <name val="Arial"/>
      <family val="2"/>
      <charset val="238"/>
    </font>
    <font>
      <b/>
      <sz val="10"/>
      <color rgb="FFFF0000"/>
      <name val="Arial"/>
      <family val="2"/>
      <charset val="238"/>
    </font>
    <font>
      <b/>
      <i/>
      <u/>
      <sz val="16"/>
      <name val="Arial"/>
      <family val="2"/>
      <charset val="238"/>
    </font>
    <font>
      <sz val="8"/>
      <name val="Arial CE"/>
      <charset val="238"/>
    </font>
    <font>
      <sz val="10"/>
      <color theme="9" tint="0.39997558519241921"/>
      <name val="Arial"/>
      <family val="2"/>
      <charset val="238"/>
    </font>
    <font>
      <sz val="10"/>
      <color theme="6"/>
      <name val="Arial"/>
      <family val="2"/>
      <charset val="238"/>
    </font>
    <font>
      <sz val="10"/>
      <color rgb="FFFF0000"/>
      <name val="Arial"/>
      <family val="2"/>
      <charset val="238"/>
    </font>
    <font>
      <sz val="10"/>
      <color theme="0"/>
      <name val="Arial"/>
      <family val="2"/>
      <charset val="238"/>
    </font>
    <font>
      <vertAlign val="superscript"/>
      <sz val="10"/>
      <name val="Arial"/>
      <family val="2"/>
      <charset val="238"/>
    </font>
    <font>
      <sz val="14"/>
      <color theme="0"/>
      <name val="Arial"/>
      <family val="2"/>
      <charset val="238"/>
    </font>
    <font>
      <sz val="10"/>
      <color theme="1"/>
      <name val="Arial"/>
      <family val="2"/>
      <charset val="238"/>
    </font>
    <font>
      <sz val="10"/>
      <color indexed="8"/>
      <name val="Arial"/>
      <family val="2"/>
      <charset val="238"/>
    </font>
    <font>
      <sz val="10"/>
      <name val="Arial CE"/>
      <family val="2"/>
      <charset val="238"/>
    </font>
    <font>
      <b/>
      <u/>
      <sz val="10"/>
      <color indexed="10"/>
      <name val="Arial CE"/>
      <charset val="238"/>
    </font>
    <font>
      <b/>
      <u/>
      <sz val="10"/>
      <color indexed="10"/>
      <name val="Arial"/>
      <family val="2"/>
      <charset val="238"/>
    </font>
    <font>
      <b/>
      <sz val="10"/>
      <color indexed="8"/>
      <name val="Arial"/>
      <family val="2"/>
      <charset val="238"/>
    </font>
    <font>
      <b/>
      <sz val="10"/>
      <color theme="1"/>
      <name val="Arial"/>
      <family val="2"/>
      <charset val="238"/>
    </font>
    <font>
      <sz val="10"/>
      <color theme="1"/>
      <name val="Arial CE"/>
      <family val="2"/>
      <charset val="238"/>
    </font>
  </fonts>
  <fills count="8">
    <fill>
      <patternFill patternType="none"/>
    </fill>
    <fill>
      <patternFill patternType="gray125"/>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bgColor indexed="64"/>
      </patternFill>
    </fill>
  </fills>
  <borders count="9">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20" fillId="0" borderId="0" applyNumberFormat="0" applyFill="0" applyBorder="0" applyAlignment="0" applyProtection="0">
      <alignment vertical="top"/>
      <protection locked="0"/>
    </xf>
    <xf numFmtId="0" fontId="1" fillId="0" borderId="0"/>
    <xf numFmtId="0" fontId="11" fillId="0" borderId="0"/>
  </cellStyleXfs>
  <cellXfs count="134">
    <xf numFmtId="0" fontId="0" fillId="0" borderId="0" xfId="0"/>
    <xf numFmtId="0" fontId="2" fillId="0" borderId="0" xfId="2" applyFont="1" applyAlignment="1">
      <alignment horizontal="center" vertical="center"/>
    </xf>
    <xf numFmtId="3" fontId="2" fillId="0" borderId="0" xfId="2" applyNumberFormat="1" applyFont="1" applyAlignment="1">
      <alignment horizontal="right" vertical="center"/>
    </xf>
    <xf numFmtId="0" fontId="2" fillId="0" borderId="0" xfId="0" applyFont="1" applyAlignment="1">
      <alignment vertical="center" wrapText="1"/>
    </xf>
    <xf numFmtId="0" fontId="2" fillId="0" borderId="0" xfId="2" applyFont="1" applyAlignment="1">
      <alignment vertical="center" wrapText="1"/>
    </xf>
    <xf numFmtId="0" fontId="4" fillId="0" borderId="0" xfId="2" applyFont="1" applyBorder="1" applyAlignment="1">
      <alignment horizontal="left" vertical="center" wrapText="1"/>
    </xf>
    <xf numFmtId="0" fontId="5" fillId="0" borderId="0" xfId="2" applyFont="1" applyBorder="1" applyAlignment="1">
      <alignment horizontal="center" vertical="center"/>
    </xf>
    <xf numFmtId="3" fontId="5" fillId="0" borderId="0" xfId="2" applyNumberFormat="1" applyFont="1" applyBorder="1" applyAlignment="1">
      <alignment horizontal="right" vertical="center"/>
    </xf>
    <xf numFmtId="3" fontId="4" fillId="0" borderId="0" xfId="2" applyNumberFormat="1" applyFont="1" applyBorder="1" applyAlignment="1">
      <alignment horizontal="right" vertical="center"/>
    </xf>
    <xf numFmtId="0" fontId="2" fillId="2" borderId="1" xfId="2" applyFont="1" applyFill="1" applyBorder="1" applyAlignment="1">
      <alignment horizontal="center" vertical="center"/>
    </xf>
    <xf numFmtId="0" fontId="2" fillId="2" borderId="1" xfId="2" applyFont="1" applyFill="1" applyBorder="1" applyAlignment="1">
      <alignment vertical="center"/>
    </xf>
    <xf numFmtId="0" fontId="6" fillId="0" borderId="2" xfId="2" applyFont="1" applyBorder="1" applyAlignment="1">
      <alignment vertical="center" wrapText="1"/>
    </xf>
    <xf numFmtId="0" fontId="2" fillId="0" borderId="2" xfId="2" applyFont="1" applyBorder="1" applyAlignment="1">
      <alignment horizontal="center" vertical="center"/>
    </xf>
    <xf numFmtId="3" fontId="6" fillId="0" borderId="2" xfId="2" applyNumberFormat="1" applyFont="1" applyBorder="1" applyAlignment="1">
      <alignment vertical="center"/>
    </xf>
    <xf numFmtId="0" fontId="3" fillId="0" borderId="0" xfId="0" applyFont="1" applyAlignment="1">
      <alignment horizontal="left" vertical="center"/>
    </xf>
    <xf numFmtId="0" fontId="7" fillId="0" borderId="0" xfId="0" applyFont="1" applyAlignment="1">
      <alignment horizontal="left" vertical="center"/>
    </xf>
    <xf numFmtId="0" fontId="8" fillId="2" borderId="1" xfId="2" applyFont="1" applyFill="1" applyBorder="1" applyAlignment="1">
      <alignment vertical="center" wrapText="1"/>
    </xf>
    <xf numFmtId="0" fontId="10" fillId="0" borderId="2" xfId="2" applyFont="1" applyBorder="1" applyAlignment="1">
      <alignment horizontal="center" vertical="center"/>
    </xf>
    <xf numFmtId="0" fontId="9" fillId="0" borderId="2" xfId="2" applyFont="1" applyBorder="1" applyAlignment="1">
      <alignment vertical="center"/>
    </xf>
    <xf numFmtId="0" fontId="2" fillId="0" borderId="0" xfId="2" applyFont="1" applyAlignment="1">
      <alignment vertical="center"/>
    </xf>
    <xf numFmtId="0" fontId="9" fillId="0" borderId="0" xfId="0" applyFont="1" applyAlignment="1">
      <alignment horizontal="left" vertical="center"/>
    </xf>
    <xf numFmtId="0" fontId="13" fillId="0" borderId="2" xfId="2" applyFont="1" applyBorder="1" applyAlignment="1">
      <alignment horizontal="center" vertical="center"/>
    </xf>
    <xf numFmtId="0" fontId="9" fillId="0" borderId="0" xfId="2" applyFont="1" applyAlignment="1">
      <alignment horizontal="left" vertical="center"/>
    </xf>
    <xf numFmtId="0" fontId="10" fillId="0" borderId="0" xfId="2" applyFont="1" applyAlignment="1">
      <alignment vertical="center"/>
    </xf>
    <xf numFmtId="0" fontId="15" fillId="0" borderId="0" xfId="2" applyFont="1" applyAlignment="1">
      <alignment vertical="center"/>
    </xf>
    <xf numFmtId="3" fontId="2" fillId="3" borderId="5" xfId="2" applyNumberFormat="1" applyFont="1" applyFill="1" applyBorder="1" applyAlignment="1">
      <alignment horizontal="right" vertical="center"/>
    </xf>
    <xf numFmtId="0" fontId="16" fillId="0" borderId="0" xfId="2" applyFont="1" applyAlignment="1">
      <alignment vertical="center"/>
    </xf>
    <xf numFmtId="0" fontId="17" fillId="0" borderId="0" xfId="2" applyFont="1" applyAlignment="1">
      <alignment vertical="center"/>
    </xf>
    <xf numFmtId="0" fontId="11" fillId="0" borderId="2" xfId="0" applyFont="1" applyFill="1" applyBorder="1" applyAlignment="1" applyProtection="1">
      <alignment horizontal="center" vertical="center" wrapText="1"/>
      <protection locked="0"/>
    </xf>
    <xf numFmtId="3" fontId="11" fillId="0" borderId="2" xfId="0" applyNumberFormat="1" applyFont="1" applyFill="1" applyBorder="1" applyAlignment="1">
      <alignment horizontal="center" vertical="center" wrapText="1"/>
    </xf>
    <xf numFmtId="3" fontId="11" fillId="0" borderId="3" xfId="2" applyNumberFormat="1" applyFont="1" applyFill="1" applyBorder="1" applyAlignment="1">
      <alignment horizontal="center" vertical="center" wrapText="1"/>
    </xf>
    <xf numFmtId="3" fontId="11" fillId="0" borderId="2" xfId="2" applyNumberFormat="1" applyFont="1" applyFill="1" applyBorder="1" applyAlignment="1">
      <alignment horizontal="center" vertical="center" wrapText="1"/>
    </xf>
    <xf numFmtId="3" fontId="13" fillId="0" borderId="2" xfId="2" applyNumberFormat="1" applyFont="1" applyBorder="1" applyAlignment="1">
      <alignment horizontal="center" vertical="center"/>
    </xf>
    <xf numFmtId="3" fontId="12" fillId="0" borderId="2" xfId="2" applyNumberFormat="1" applyFont="1" applyBorder="1" applyAlignment="1">
      <alignment horizontal="center" vertical="center"/>
    </xf>
    <xf numFmtId="3" fontId="9" fillId="0" borderId="2" xfId="2" applyNumberFormat="1" applyFont="1" applyBorder="1" applyAlignment="1">
      <alignment horizontal="center" vertical="center"/>
    </xf>
    <xf numFmtId="0" fontId="6" fillId="2" borderId="2" xfId="2" applyFont="1" applyFill="1" applyBorder="1" applyAlignment="1">
      <alignment horizontal="center" vertical="center" wrapText="1"/>
    </xf>
    <xf numFmtId="0" fontId="6" fillId="2" borderId="2" xfId="2" applyFont="1" applyFill="1" applyBorder="1" applyAlignment="1">
      <alignment horizontal="center" vertical="center"/>
    </xf>
    <xf numFmtId="3" fontId="6" fillId="2" borderId="2" xfId="2" applyNumberFormat="1" applyFont="1" applyFill="1" applyBorder="1" applyAlignment="1">
      <alignment horizontal="center" vertical="center" wrapText="1"/>
    </xf>
    <xf numFmtId="0" fontId="18" fillId="3" borderId="2" xfId="2" applyFont="1" applyFill="1" applyBorder="1" applyAlignment="1">
      <alignment vertical="center" wrapText="1"/>
    </xf>
    <xf numFmtId="0" fontId="19" fillId="3" borderId="2" xfId="2" applyFont="1" applyFill="1" applyBorder="1" applyAlignment="1">
      <alignment horizontal="center" vertical="center"/>
    </xf>
    <xf numFmtId="3" fontId="18" fillId="3" borderId="2" xfId="2" applyNumberFormat="1" applyFont="1" applyFill="1" applyBorder="1" applyAlignment="1">
      <alignment horizontal="center" vertical="center"/>
    </xf>
    <xf numFmtId="49" fontId="6" fillId="2" borderId="8" xfId="2" applyNumberFormat="1" applyFont="1" applyFill="1" applyBorder="1" applyAlignment="1">
      <alignment horizontal="center" vertical="center" wrapText="1"/>
    </xf>
    <xf numFmtId="0" fontId="6" fillId="2" borderId="8" xfId="2" applyFont="1" applyFill="1" applyBorder="1" applyAlignment="1">
      <alignment horizontal="center" vertical="center" wrapText="1"/>
    </xf>
    <xf numFmtId="49" fontId="2" fillId="5" borderId="2" xfId="2" applyNumberFormat="1" applyFont="1" applyFill="1" applyBorder="1" applyAlignment="1">
      <alignment horizontal="center" vertical="center"/>
    </xf>
    <xf numFmtId="0" fontId="11" fillId="5" borderId="2" xfId="0" applyFont="1" applyFill="1" applyBorder="1" applyAlignment="1" applyProtection="1">
      <alignment horizontal="center" vertical="center" wrapText="1"/>
      <protection locked="0"/>
    </xf>
    <xf numFmtId="0" fontId="11" fillId="5" borderId="2" xfId="2" applyFont="1" applyFill="1" applyBorder="1" applyAlignment="1">
      <alignment horizontal="center" vertical="center"/>
    </xf>
    <xf numFmtId="0" fontId="11" fillId="3" borderId="5" xfId="0" applyFont="1" applyFill="1" applyBorder="1" applyAlignment="1">
      <alignment vertical="center"/>
    </xf>
    <xf numFmtId="0" fontId="10" fillId="0" borderId="0" xfId="2" applyFont="1" applyAlignment="1">
      <alignment vertical="center" wrapText="1"/>
    </xf>
    <xf numFmtId="49" fontId="16" fillId="0" borderId="0" xfId="2" applyNumberFormat="1" applyFont="1" applyAlignment="1">
      <alignment vertical="center"/>
    </xf>
    <xf numFmtId="49" fontId="10" fillId="0" borderId="0" xfId="2" applyNumberFormat="1" applyFont="1" applyAlignment="1">
      <alignment horizontal="left" vertical="center"/>
    </xf>
    <xf numFmtId="14" fontId="21" fillId="0" borderId="0" xfId="2" applyNumberFormat="1" applyFont="1" applyAlignment="1">
      <alignment horizontal="left" vertical="center" wrapText="1"/>
    </xf>
    <xf numFmtId="0" fontId="11" fillId="0" borderId="2" xfId="2" applyFont="1" applyBorder="1" applyAlignment="1">
      <alignment horizontal="center" vertical="center"/>
    </xf>
    <xf numFmtId="3" fontId="11" fillId="0" borderId="2" xfId="2" applyNumberFormat="1" applyFont="1" applyBorder="1" applyAlignment="1">
      <alignment horizontal="right" vertical="center"/>
    </xf>
    <xf numFmtId="49" fontId="11" fillId="0" borderId="2" xfId="2" applyNumberFormat="1" applyFont="1" applyBorder="1" applyAlignment="1">
      <alignment vertical="center" wrapText="1"/>
    </xf>
    <xf numFmtId="0" fontId="11" fillId="0" borderId="2" xfId="0" applyFont="1" applyBorder="1" applyAlignment="1">
      <alignment vertical="center"/>
    </xf>
    <xf numFmtId="0" fontId="25" fillId="0" borderId="0" xfId="2" applyFont="1" applyAlignment="1">
      <alignment vertical="center"/>
    </xf>
    <xf numFmtId="0" fontId="11" fillId="0" borderId="0" xfId="2" applyFont="1" applyAlignment="1">
      <alignment horizontal="center" vertical="center"/>
    </xf>
    <xf numFmtId="0" fontId="11" fillId="0" borderId="0" xfId="2" applyFont="1" applyAlignment="1">
      <alignment vertical="center"/>
    </xf>
    <xf numFmtId="3" fontId="11" fillId="0" borderId="0" xfId="2" applyNumberFormat="1" applyFont="1" applyAlignment="1">
      <alignment horizontal="right" vertical="center"/>
    </xf>
    <xf numFmtId="0" fontId="21" fillId="0" borderId="0" xfId="2" applyFont="1" applyAlignment="1">
      <alignment horizontal="left" vertical="center"/>
    </xf>
    <xf numFmtId="3" fontId="21" fillId="0" borderId="0" xfId="2" applyNumberFormat="1" applyFont="1" applyAlignment="1">
      <alignment horizontal="left" vertical="center"/>
    </xf>
    <xf numFmtId="0" fontId="3" fillId="0" borderId="0" xfId="2" applyFont="1" applyAlignment="1">
      <alignment vertical="center" wrapText="1"/>
    </xf>
    <xf numFmtId="49" fontId="10" fillId="0" borderId="0" xfId="2" applyNumberFormat="1" applyFont="1" applyAlignment="1">
      <alignment horizontal="center" vertical="center"/>
    </xf>
    <xf numFmtId="49" fontId="10" fillId="0" borderId="0" xfId="2" applyNumberFormat="1" applyFont="1" applyAlignment="1">
      <alignment vertical="center" wrapText="1"/>
    </xf>
    <xf numFmtId="0" fontId="10" fillId="0" borderId="0" xfId="2" applyFont="1" applyAlignment="1">
      <alignment horizontal="center" vertical="center"/>
    </xf>
    <xf numFmtId="0" fontId="11" fillId="0" borderId="0" xfId="0" applyFont="1" applyAlignment="1">
      <alignment vertical="center"/>
    </xf>
    <xf numFmtId="0" fontId="21" fillId="0" borderId="2" xfId="0" applyFont="1" applyBorder="1" applyAlignment="1">
      <alignment vertical="center" wrapText="1"/>
    </xf>
    <xf numFmtId="0" fontId="13" fillId="0" borderId="2" xfId="0" applyFont="1" applyBorder="1" applyAlignment="1">
      <alignment vertical="center" wrapText="1"/>
    </xf>
    <xf numFmtId="14" fontId="23" fillId="4" borderId="7" xfId="2" applyNumberFormat="1" applyFont="1" applyFill="1" applyBorder="1" applyAlignment="1">
      <alignment horizontal="left" vertical="center"/>
    </xf>
    <xf numFmtId="14" fontId="23" fillId="4" borderId="6" xfId="2" applyNumberFormat="1" applyFont="1" applyFill="1" applyBorder="1" applyAlignment="1">
      <alignment horizontal="center" vertical="center"/>
    </xf>
    <xf numFmtId="0" fontId="11" fillId="0" borderId="2" xfId="0" applyFont="1" applyBorder="1" applyAlignment="1">
      <alignment horizontal="center" vertical="center"/>
    </xf>
    <xf numFmtId="0" fontId="11" fillId="5" borderId="2" xfId="2" applyFont="1" applyFill="1" applyBorder="1" applyAlignment="1">
      <alignment horizontal="left" vertical="center" wrapText="1"/>
    </xf>
    <xf numFmtId="0" fontId="11" fillId="0" borderId="2" xfId="0" applyFont="1" applyBorder="1" applyAlignment="1" applyProtection="1">
      <alignment horizontal="left" vertical="center" wrapText="1"/>
      <protection locked="0"/>
    </xf>
    <xf numFmtId="0" fontId="11" fillId="0" borderId="2" xfId="0" applyFont="1" applyBorder="1" applyAlignment="1" applyProtection="1">
      <alignment horizontal="center" vertical="center" wrapText="1"/>
      <protection locked="0"/>
    </xf>
    <xf numFmtId="0" fontId="11" fillId="5" borderId="2" xfId="2" applyFont="1" applyFill="1" applyBorder="1" applyAlignment="1">
      <alignment horizontal="center" vertical="center" wrapText="1"/>
    </xf>
    <xf numFmtId="3" fontId="11" fillId="0" borderId="3" xfId="2" applyNumberFormat="1" applyFont="1" applyBorder="1" applyAlignment="1">
      <alignment horizontal="center" vertical="center" wrapText="1"/>
    </xf>
    <xf numFmtId="3" fontId="11" fillId="0" borderId="2" xfId="2" applyNumberFormat="1" applyFont="1" applyBorder="1" applyAlignment="1">
      <alignment horizontal="center" vertical="center" wrapText="1"/>
    </xf>
    <xf numFmtId="0" fontId="11" fillId="0" borderId="2" xfId="0" applyFont="1" applyBorder="1" applyAlignment="1">
      <alignment wrapText="1"/>
    </xf>
    <xf numFmtId="3" fontId="11" fillId="0" borderId="2" xfId="0" applyNumberFormat="1" applyFont="1" applyBorder="1" applyAlignment="1">
      <alignment horizontal="center" vertical="center" wrapText="1"/>
    </xf>
    <xf numFmtId="0" fontId="11" fillId="0" borderId="2" xfId="3" applyBorder="1" applyAlignment="1">
      <alignment vertical="center" wrapText="1"/>
    </xf>
    <xf numFmtId="0" fontId="11" fillId="0" borderId="2" xfId="3" applyBorder="1" applyAlignment="1">
      <alignment horizontal="center" vertical="center"/>
    </xf>
    <xf numFmtId="164" fontId="32" fillId="0" borderId="2" xfId="2" applyNumberFormat="1" applyFont="1" applyBorder="1" applyAlignment="1">
      <alignment horizontal="center" vertical="center"/>
    </xf>
    <xf numFmtId="0" fontId="22" fillId="3" borderId="7" xfId="2" applyFont="1" applyFill="1" applyBorder="1" applyAlignment="1">
      <alignment horizontal="left" vertical="center"/>
    </xf>
    <xf numFmtId="0" fontId="22" fillId="3" borderId="5" xfId="2" applyFont="1" applyFill="1" applyBorder="1" applyAlignment="1">
      <alignment horizontal="center" vertical="center"/>
    </xf>
    <xf numFmtId="0" fontId="22" fillId="3" borderId="6" xfId="2" applyFont="1" applyFill="1" applyBorder="1" applyAlignment="1">
      <alignment horizontal="center" vertical="center"/>
    </xf>
    <xf numFmtId="0" fontId="18" fillId="3" borderId="4" xfId="0" applyFont="1" applyFill="1" applyBorder="1" applyAlignment="1">
      <alignment horizontal="center" vertical="center" wrapText="1"/>
    </xf>
    <xf numFmtId="0" fontId="11" fillId="7" borderId="2" xfId="2" applyNumberFormat="1" applyFont="1" applyFill="1" applyBorder="1" applyAlignment="1">
      <alignment horizontal="center" vertical="center" wrapText="1"/>
    </xf>
    <xf numFmtId="0" fontId="21" fillId="7" borderId="2" xfId="2" applyFont="1" applyFill="1" applyBorder="1" applyAlignment="1">
      <alignment horizontal="left" vertical="center" wrapText="1"/>
    </xf>
    <xf numFmtId="0" fontId="28" fillId="7" borderId="2" xfId="2" applyFont="1" applyFill="1" applyBorder="1" applyAlignment="1">
      <alignment horizontal="center" vertical="center"/>
    </xf>
    <xf numFmtId="0" fontId="28" fillId="7" borderId="2" xfId="0" applyFont="1" applyFill="1" applyBorder="1" applyAlignment="1" applyProtection="1">
      <alignment horizontal="center" vertical="center" wrapText="1"/>
      <protection locked="0"/>
    </xf>
    <xf numFmtId="3" fontId="28" fillId="7" borderId="2" xfId="2" applyNumberFormat="1" applyFont="1" applyFill="1" applyBorder="1" applyAlignment="1">
      <alignment horizontal="center" vertical="center" wrapText="1"/>
    </xf>
    <xf numFmtId="3" fontId="28" fillId="7" borderId="2" xfId="0" applyNumberFormat="1" applyFont="1" applyFill="1" applyBorder="1" applyAlignment="1">
      <alignment horizontal="center" vertical="center" wrapText="1"/>
    </xf>
    <xf numFmtId="0" fontId="11" fillId="6" borderId="2" xfId="2" applyNumberFormat="1" applyFont="1" applyFill="1" applyBorder="1" applyAlignment="1">
      <alignment horizontal="center" vertical="center" wrapText="1"/>
    </xf>
    <xf numFmtId="0" fontId="21" fillId="6" borderId="2" xfId="2" applyFont="1" applyFill="1" applyBorder="1" applyAlignment="1">
      <alignment horizontal="left" vertical="center" wrapText="1"/>
    </xf>
    <xf numFmtId="0" fontId="27" fillId="6" borderId="2" xfId="2" applyFont="1" applyFill="1" applyBorder="1" applyAlignment="1">
      <alignment horizontal="center" vertical="center"/>
    </xf>
    <xf numFmtId="0" fontId="27" fillId="6" borderId="2" xfId="0" applyFont="1" applyFill="1" applyBorder="1" applyAlignment="1" applyProtection="1">
      <alignment horizontal="center" vertical="center" wrapText="1"/>
      <protection locked="0"/>
    </xf>
    <xf numFmtId="3" fontId="27" fillId="6" borderId="2" xfId="2" applyNumberFormat="1" applyFont="1" applyFill="1" applyBorder="1" applyAlignment="1">
      <alignment horizontal="center" vertical="center" wrapText="1"/>
    </xf>
    <xf numFmtId="3" fontId="27" fillId="6" borderId="2" xfId="0" applyNumberFormat="1" applyFont="1" applyFill="1" applyBorder="1" applyAlignment="1">
      <alignment horizontal="center" vertical="center" wrapText="1"/>
    </xf>
    <xf numFmtId="49" fontId="11" fillId="5" borderId="2" xfId="2" applyNumberFormat="1" applyFont="1" applyFill="1" applyBorder="1" applyAlignment="1">
      <alignment horizontal="center" vertical="center" wrapText="1"/>
    </xf>
    <xf numFmtId="0" fontId="11" fillId="0" borderId="2" xfId="2" applyFont="1" applyFill="1" applyBorder="1" applyAlignment="1">
      <alignment horizontal="center" vertical="center" wrapText="1"/>
    </xf>
    <xf numFmtId="49" fontId="30" fillId="5" borderId="2" xfId="2" applyNumberFormat="1" applyFont="1" applyFill="1" applyBorder="1" applyAlignment="1">
      <alignment horizontal="center" vertical="center" wrapText="1"/>
    </xf>
    <xf numFmtId="0" fontId="30" fillId="5" borderId="2" xfId="2" applyFont="1" applyFill="1" applyBorder="1" applyAlignment="1">
      <alignment horizontal="left" vertical="center" wrapText="1"/>
    </xf>
    <xf numFmtId="0" fontId="30" fillId="5" borderId="2" xfId="2" applyFont="1" applyFill="1" applyBorder="1" applyAlignment="1">
      <alignment horizontal="center" vertical="center"/>
    </xf>
    <xf numFmtId="0" fontId="30" fillId="5" borderId="2" xfId="0" applyFont="1" applyFill="1" applyBorder="1" applyAlignment="1" applyProtection="1">
      <alignment horizontal="center" vertical="center" wrapText="1"/>
      <protection locked="0"/>
    </xf>
    <xf numFmtId="3" fontId="30" fillId="0" borderId="2" xfId="2" applyNumberFormat="1" applyFont="1" applyFill="1" applyBorder="1" applyAlignment="1">
      <alignment horizontal="center" vertical="center" wrapText="1"/>
    </xf>
    <xf numFmtId="3" fontId="30" fillId="0" borderId="2" xfId="0" applyNumberFormat="1" applyFont="1" applyFill="1" applyBorder="1" applyAlignment="1">
      <alignment horizontal="center" vertical="center" wrapText="1"/>
    </xf>
    <xf numFmtId="0" fontId="11" fillId="0" borderId="2" xfId="2" applyFont="1" applyFill="1" applyBorder="1" applyAlignment="1">
      <alignment horizontal="left" vertical="center" wrapText="1"/>
    </xf>
    <xf numFmtId="0" fontId="11" fillId="0" borderId="2" xfId="0" applyFont="1" applyFill="1" applyBorder="1" applyAlignment="1" applyProtection="1">
      <alignment horizontal="left" vertical="center" wrapText="1"/>
      <protection locked="0"/>
    </xf>
    <xf numFmtId="0" fontId="12" fillId="0" borderId="2" xfId="2" applyFont="1" applyBorder="1" applyAlignment="1">
      <alignment horizontal="left" vertical="center" wrapText="1"/>
    </xf>
    <xf numFmtId="3" fontId="21" fillId="0" borderId="2" xfId="2" applyNumberFormat="1" applyFont="1" applyFill="1" applyBorder="1" applyAlignment="1">
      <alignment horizontal="center" vertical="center" wrapText="1"/>
    </xf>
    <xf numFmtId="49" fontId="6" fillId="0" borderId="8" xfId="2" applyNumberFormat="1" applyFont="1" applyFill="1" applyBorder="1" applyAlignment="1">
      <alignment horizontal="center" vertical="center" wrapText="1"/>
    </xf>
    <xf numFmtId="0" fontId="6" fillId="0" borderId="8" xfId="2" applyFont="1" applyFill="1" applyBorder="1" applyAlignment="1">
      <alignment horizontal="center" vertical="center" wrapText="1"/>
    </xf>
    <xf numFmtId="0" fontId="6" fillId="0" borderId="2" xfId="2" applyFont="1" applyFill="1" applyBorder="1" applyAlignment="1">
      <alignment horizontal="center" vertical="center"/>
    </xf>
    <xf numFmtId="0" fontId="6" fillId="0" borderId="2" xfId="2" applyFont="1" applyFill="1" applyBorder="1" applyAlignment="1">
      <alignment horizontal="center" vertical="center" wrapText="1"/>
    </xf>
    <xf numFmtId="3" fontId="6" fillId="0" borderId="2" xfId="2" applyNumberFormat="1" applyFont="1" applyFill="1" applyBorder="1" applyAlignment="1">
      <alignment horizontal="center" vertical="center" wrapText="1"/>
    </xf>
    <xf numFmtId="0" fontId="2" fillId="0" borderId="0" xfId="2" applyFont="1" applyFill="1" applyAlignment="1">
      <alignment vertical="center"/>
    </xf>
    <xf numFmtId="0" fontId="20" fillId="0" borderId="0" xfId="1" applyAlignment="1" applyProtection="1">
      <alignment horizontal="left" vertical="center"/>
    </xf>
    <xf numFmtId="1" fontId="35" fillId="0" borderId="2" xfId="0" applyNumberFormat="1" applyFont="1" applyBorder="1" applyAlignment="1">
      <alignment horizontal="left" vertical="center" wrapText="1"/>
    </xf>
    <xf numFmtId="49" fontId="30" fillId="0" borderId="2" xfId="2" applyNumberFormat="1" applyFont="1" applyFill="1" applyBorder="1" applyAlignment="1">
      <alignment horizontal="center" vertical="center" wrapText="1"/>
    </xf>
    <xf numFmtId="0" fontId="30" fillId="0" borderId="2" xfId="2" applyFont="1" applyFill="1" applyBorder="1" applyAlignment="1">
      <alignment horizontal="left" vertical="center" wrapText="1"/>
    </xf>
    <xf numFmtId="0" fontId="30" fillId="0" borderId="2" xfId="2" applyFont="1" applyFill="1" applyBorder="1" applyAlignment="1">
      <alignment horizontal="center" vertical="center"/>
    </xf>
    <xf numFmtId="0" fontId="30" fillId="0" borderId="2" xfId="0" applyFont="1" applyFill="1" applyBorder="1" applyAlignment="1" applyProtection="1">
      <alignment horizontal="center" vertical="center" wrapText="1"/>
      <protection locked="0"/>
    </xf>
    <xf numFmtId="49" fontId="11" fillId="0" borderId="2" xfId="2" applyNumberFormat="1" applyFont="1" applyFill="1" applyBorder="1" applyAlignment="1">
      <alignment horizontal="center" vertical="center" wrapText="1"/>
    </xf>
    <xf numFmtId="0" fontId="11" fillId="0" borderId="2" xfId="2" applyFont="1" applyFill="1" applyBorder="1" applyAlignment="1">
      <alignment horizontal="center" vertical="center"/>
    </xf>
    <xf numFmtId="0" fontId="2" fillId="0" borderId="0" xfId="2" applyFont="1" applyFill="1" applyAlignment="1">
      <alignment vertical="center" wrapText="1"/>
    </xf>
    <xf numFmtId="0" fontId="11" fillId="0" borderId="2" xfId="0" applyFont="1" applyFill="1" applyBorder="1" applyAlignment="1">
      <alignment horizontal="center" vertical="center"/>
    </xf>
    <xf numFmtId="0" fontId="11" fillId="0" borderId="3" xfId="0" applyFont="1" applyFill="1" applyBorder="1" applyAlignment="1">
      <alignment vertical="center" wrapText="1"/>
    </xf>
    <xf numFmtId="0" fontId="11" fillId="0" borderId="2" xfId="0" applyFont="1" applyFill="1" applyBorder="1" applyAlignment="1">
      <alignment vertical="center" wrapText="1"/>
    </xf>
    <xf numFmtId="0" fontId="21" fillId="0" borderId="2" xfId="0" applyFont="1" applyFill="1" applyBorder="1" applyAlignment="1">
      <alignment vertical="center" wrapText="1"/>
    </xf>
    <xf numFmtId="1" fontId="40" fillId="0" borderId="2" xfId="0" applyNumberFormat="1" applyFont="1" applyBorder="1" applyAlignment="1">
      <alignment horizontal="left" vertical="center" wrapText="1"/>
    </xf>
    <xf numFmtId="0" fontId="11" fillId="0" borderId="2" xfId="2" applyFont="1" applyBorder="1" applyAlignment="1">
      <alignment horizontal="center" wrapText="1"/>
    </xf>
    <xf numFmtId="0" fontId="11" fillId="0" borderId="2" xfId="0" applyFont="1" applyBorder="1" applyAlignment="1">
      <alignment horizontal="center" wrapText="1"/>
    </xf>
    <xf numFmtId="0" fontId="3" fillId="3" borderId="7" xfId="2" applyFont="1" applyFill="1" applyBorder="1" applyAlignment="1">
      <alignment horizontal="left" vertical="center" wrapText="1"/>
    </xf>
    <xf numFmtId="0" fontId="3" fillId="3" borderId="5" xfId="2" applyFont="1" applyFill="1" applyBorder="1" applyAlignment="1">
      <alignment horizontal="left" vertical="center" wrapText="1"/>
    </xf>
  </cellXfs>
  <cellStyles count="4">
    <cellStyle name="Hypertextový odkaz" xfId="1" builtinId="8"/>
    <cellStyle name="Normální" xfId="0" builtinId="0"/>
    <cellStyle name="normální_Bary" xfId="3" xr:uid="{00000000-0005-0000-0000-000002000000}"/>
    <cellStyle name="normální_Sešit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es@teschotebor.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70AB9-587B-4778-B434-885BD76E568E}">
  <dimension ref="A1:G200"/>
  <sheetViews>
    <sheetView tabSelected="1" topLeftCell="A152" workbookViewId="0">
      <selection activeCell="A111" sqref="A111"/>
    </sheetView>
  </sheetViews>
  <sheetFormatPr defaultColWidth="10.28515625" defaultRowHeight="11.25" x14ac:dyDescent="0.2"/>
  <cols>
    <col min="1" max="1" width="5.85546875" style="1" customWidth="1"/>
    <col min="2" max="2" width="78.140625" style="4" customWidth="1"/>
    <col min="3" max="3" width="16.42578125" style="1" customWidth="1"/>
    <col min="4" max="4" width="14.85546875" style="1" customWidth="1"/>
    <col min="5" max="5" width="6.42578125" style="1" customWidth="1"/>
    <col min="6" max="6" width="12.7109375" style="2" customWidth="1"/>
    <col min="7" max="7" width="16.5703125" style="1" customWidth="1"/>
    <col min="8" max="16384" width="10.28515625" style="19"/>
  </cols>
  <sheetData>
    <row r="1" spans="1:7" ht="20.25" x14ac:dyDescent="0.2">
      <c r="B1" s="48"/>
    </row>
    <row r="3" spans="1:7" ht="21" thickBot="1" x14ac:dyDescent="0.25">
      <c r="A3" s="20"/>
      <c r="B3" s="26" t="s">
        <v>9</v>
      </c>
      <c r="C3" s="48" t="s">
        <v>236</v>
      </c>
    </row>
    <row r="4" spans="1:7" ht="42.75" customHeight="1" thickBot="1" x14ac:dyDescent="0.25">
      <c r="A4" s="15"/>
      <c r="B4" s="47" t="s">
        <v>14</v>
      </c>
      <c r="C4" s="82" t="s">
        <v>237</v>
      </c>
      <c r="D4" s="83"/>
      <c r="E4" s="84"/>
      <c r="F4" s="25"/>
      <c r="G4" s="46"/>
    </row>
    <row r="5" spans="1:7" ht="18.75" thickBot="1" x14ac:dyDescent="0.25">
      <c r="A5" s="14"/>
      <c r="B5" s="23" t="s">
        <v>15</v>
      </c>
      <c r="C5" s="68" t="s">
        <v>16</v>
      </c>
      <c r="D5" s="69">
        <v>44895</v>
      </c>
      <c r="E5" s="19"/>
      <c r="F5" s="19"/>
    </row>
    <row r="6" spans="1:7" ht="7.5" customHeight="1" thickBot="1" x14ac:dyDescent="0.25">
      <c r="A6" s="14"/>
      <c r="B6" s="23"/>
      <c r="C6" s="22"/>
      <c r="E6" s="2"/>
    </row>
    <row r="7" spans="1:7" ht="21.75" customHeight="1" thickBot="1" x14ac:dyDescent="0.25">
      <c r="B7" s="85" t="s">
        <v>10</v>
      </c>
      <c r="C7" s="19"/>
      <c r="D7" s="19"/>
      <c r="E7" s="19"/>
      <c r="F7" s="19"/>
    </row>
    <row r="8" spans="1:7" ht="9.75" customHeight="1" x14ac:dyDescent="0.2">
      <c r="B8" s="3"/>
      <c r="G8" s="2"/>
    </row>
    <row r="9" spans="1:7" ht="22.5" x14ac:dyDescent="0.2">
      <c r="A9" s="41" t="s">
        <v>0</v>
      </c>
      <c r="B9" s="42" t="s">
        <v>1</v>
      </c>
      <c r="C9" s="36" t="s">
        <v>18</v>
      </c>
      <c r="D9" s="36" t="s">
        <v>11</v>
      </c>
      <c r="E9" s="35" t="s">
        <v>2</v>
      </c>
      <c r="F9" s="37" t="s">
        <v>3</v>
      </c>
      <c r="G9" s="37" t="s">
        <v>4</v>
      </c>
    </row>
    <row r="10" spans="1:7" s="115" customFormat="1" x14ac:dyDescent="0.2">
      <c r="A10" s="110"/>
      <c r="B10" s="111"/>
      <c r="C10" s="112"/>
      <c r="D10" s="112"/>
      <c r="E10" s="113"/>
      <c r="F10" s="114"/>
      <c r="G10" s="114"/>
    </row>
    <row r="11" spans="1:7" ht="20.100000000000001" customHeight="1" x14ac:dyDescent="0.2">
      <c r="A11" s="86"/>
      <c r="B11" s="87" t="s">
        <v>23</v>
      </c>
      <c r="C11" s="88"/>
      <c r="D11" s="88"/>
      <c r="E11" s="89">
        <v>1</v>
      </c>
      <c r="F11" s="90"/>
      <c r="G11" s="91">
        <f t="shared" ref="G11:G75" si="0">F11*E11</f>
        <v>0</v>
      </c>
    </row>
    <row r="12" spans="1:7" ht="12.75" x14ac:dyDescent="0.2">
      <c r="A12" s="92"/>
      <c r="B12" s="93" t="s">
        <v>24</v>
      </c>
      <c r="C12" s="94"/>
      <c r="D12" s="94"/>
      <c r="E12" s="95">
        <v>1</v>
      </c>
      <c r="F12" s="96"/>
      <c r="G12" s="97">
        <f t="shared" si="0"/>
        <v>0</v>
      </c>
    </row>
    <row r="13" spans="1:7" ht="25.5" x14ac:dyDescent="0.2">
      <c r="A13" s="98" t="s">
        <v>20</v>
      </c>
      <c r="B13" s="71" t="s">
        <v>244</v>
      </c>
      <c r="C13" s="74" t="s">
        <v>32</v>
      </c>
      <c r="D13" s="45"/>
      <c r="E13" s="44">
        <v>2</v>
      </c>
      <c r="F13" s="31">
        <v>14274</v>
      </c>
      <c r="G13" s="29">
        <f t="shared" si="0"/>
        <v>28548</v>
      </c>
    </row>
    <row r="14" spans="1:7" ht="25.5" x14ac:dyDescent="0.2">
      <c r="A14" s="98" t="s">
        <v>21</v>
      </c>
      <c r="B14" s="72" t="s">
        <v>239</v>
      </c>
      <c r="C14" s="73" t="s">
        <v>25</v>
      </c>
      <c r="D14" s="45"/>
      <c r="E14" s="44">
        <v>2</v>
      </c>
      <c r="F14" s="109">
        <v>0</v>
      </c>
      <c r="G14" s="29">
        <f t="shared" si="0"/>
        <v>0</v>
      </c>
    </row>
    <row r="15" spans="1:7" ht="12.75" x14ac:dyDescent="0.2">
      <c r="A15" s="98" t="s">
        <v>22</v>
      </c>
      <c r="B15" s="71" t="s">
        <v>238</v>
      </c>
      <c r="C15" s="45"/>
      <c r="D15" s="45"/>
      <c r="E15" s="44">
        <v>2</v>
      </c>
      <c r="F15" s="109">
        <v>0</v>
      </c>
      <c r="G15" s="29">
        <f t="shared" si="0"/>
        <v>0</v>
      </c>
    </row>
    <row r="16" spans="1:7" ht="25.5" x14ac:dyDescent="0.2">
      <c r="A16" s="98" t="s">
        <v>216</v>
      </c>
      <c r="B16" s="71" t="s">
        <v>244</v>
      </c>
      <c r="C16" s="74" t="s">
        <v>217</v>
      </c>
      <c r="D16" s="45"/>
      <c r="E16" s="44">
        <v>2</v>
      </c>
      <c r="F16" s="31">
        <v>14345</v>
      </c>
      <c r="G16" s="29">
        <f t="shared" si="0"/>
        <v>28690</v>
      </c>
    </row>
    <row r="17" spans="1:7" ht="12.75" x14ac:dyDescent="0.2">
      <c r="A17" s="100"/>
      <c r="B17" s="101"/>
      <c r="C17" s="102"/>
      <c r="D17" s="102"/>
      <c r="E17" s="103">
        <v>1</v>
      </c>
      <c r="F17" s="104"/>
      <c r="G17" s="105">
        <f t="shared" si="0"/>
        <v>0</v>
      </c>
    </row>
    <row r="18" spans="1:7" ht="12.75" x14ac:dyDescent="0.2">
      <c r="A18" s="92"/>
      <c r="B18" s="93" t="s">
        <v>26</v>
      </c>
      <c r="C18" s="94"/>
      <c r="D18" s="94"/>
      <c r="E18" s="95">
        <v>1</v>
      </c>
      <c r="F18" s="96"/>
      <c r="G18" s="97">
        <f t="shared" si="0"/>
        <v>0</v>
      </c>
    </row>
    <row r="19" spans="1:7" ht="25.5" x14ac:dyDescent="0.2">
      <c r="A19" s="98" t="s">
        <v>27</v>
      </c>
      <c r="B19" s="71" t="s">
        <v>244</v>
      </c>
      <c r="C19" s="45" t="s">
        <v>31</v>
      </c>
      <c r="D19" s="45"/>
      <c r="E19" s="44">
        <v>5</v>
      </c>
      <c r="F19" s="31">
        <v>16159</v>
      </c>
      <c r="G19" s="29">
        <f t="shared" si="0"/>
        <v>80795</v>
      </c>
    </row>
    <row r="20" spans="1:7" ht="25.5" x14ac:dyDescent="0.2">
      <c r="A20" s="98" t="s">
        <v>28</v>
      </c>
      <c r="B20" s="71" t="s">
        <v>244</v>
      </c>
      <c r="C20" s="74" t="s">
        <v>33</v>
      </c>
      <c r="D20" s="45"/>
      <c r="E20" s="44">
        <v>1</v>
      </c>
      <c r="F20" s="31">
        <v>14950</v>
      </c>
      <c r="G20" s="29">
        <f t="shared" si="0"/>
        <v>14950</v>
      </c>
    </row>
    <row r="21" spans="1:7" ht="25.5" x14ac:dyDescent="0.2">
      <c r="A21" s="98" t="s">
        <v>29</v>
      </c>
      <c r="B21" s="71" t="s">
        <v>244</v>
      </c>
      <c r="C21" s="74" t="s">
        <v>34</v>
      </c>
      <c r="D21" s="45"/>
      <c r="E21" s="44">
        <v>1</v>
      </c>
      <c r="F21" s="31">
        <v>17368</v>
      </c>
      <c r="G21" s="29">
        <f t="shared" si="0"/>
        <v>17368</v>
      </c>
    </row>
    <row r="22" spans="1:7" s="4" customFormat="1" ht="25.5" x14ac:dyDescent="0.2">
      <c r="A22" s="98" t="s">
        <v>30</v>
      </c>
      <c r="B22" s="71" t="s">
        <v>244</v>
      </c>
      <c r="C22" s="74" t="s">
        <v>35</v>
      </c>
      <c r="D22" s="45"/>
      <c r="E22" s="44">
        <v>1</v>
      </c>
      <c r="F22" s="31">
        <v>17973</v>
      </c>
      <c r="G22" s="29">
        <f t="shared" si="0"/>
        <v>17973</v>
      </c>
    </row>
    <row r="23" spans="1:7" s="4" customFormat="1" ht="25.5" x14ac:dyDescent="0.2">
      <c r="A23" s="98" t="s">
        <v>36</v>
      </c>
      <c r="B23" s="71" t="s">
        <v>244</v>
      </c>
      <c r="C23" s="74" t="s">
        <v>37</v>
      </c>
      <c r="D23" s="45"/>
      <c r="E23" s="44">
        <v>1</v>
      </c>
      <c r="F23" s="31">
        <v>16486</v>
      </c>
      <c r="G23" s="29">
        <f t="shared" si="0"/>
        <v>16486</v>
      </c>
    </row>
    <row r="24" spans="1:7" s="4" customFormat="1" ht="25.5" x14ac:dyDescent="0.2">
      <c r="A24" s="98" t="s">
        <v>218</v>
      </c>
      <c r="B24" s="71" t="s">
        <v>244</v>
      </c>
      <c r="C24" s="74" t="s">
        <v>217</v>
      </c>
      <c r="D24" s="45"/>
      <c r="E24" s="44">
        <v>2</v>
      </c>
      <c r="F24" s="31">
        <v>14345</v>
      </c>
      <c r="G24" s="29">
        <f t="shared" si="0"/>
        <v>28690</v>
      </c>
    </row>
    <row r="25" spans="1:7" ht="12.75" x14ac:dyDescent="0.2">
      <c r="A25" s="100"/>
      <c r="B25" s="101"/>
      <c r="C25" s="102"/>
      <c r="D25" s="102"/>
      <c r="E25" s="103">
        <v>1</v>
      </c>
      <c r="F25" s="104"/>
      <c r="G25" s="105">
        <f t="shared" si="0"/>
        <v>0</v>
      </c>
    </row>
    <row r="26" spans="1:7" ht="12.75" x14ac:dyDescent="0.2">
      <c r="A26" s="92"/>
      <c r="B26" s="93" t="s">
        <v>38</v>
      </c>
      <c r="C26" s="94"/>
      <c r="D26" s="94"/>
      <c r="E26" s="95">
        <v>1</v>
      </c>
      <c r="F26" s="96"/>
      <c r="G26" s="97">
        <f t="shared" si="0"/>
        <v>0</v>
      </c>
    </row>
    <row r="27" spans="1:7" s="4" customFormat="1" ht="25.5" x14ac:dyDescent="0.2">
      <c r="A27" s="98" t="s">
        <v>39</v>
      </c>
      <c r="B27" s="71" t="s">
        <v>244</v>
      </c>
      <c r="C27" s="74" t="s">
        <v>41</v>
      </c>
      <c r="D27" s="45"/>
      <c r="E27" s="44">
        <v>1</v>
      </c>
      <c r="F27" s="31">
        <v>18568</v>
      </c>
      <c r="G27" s="29">
        <f t="shared" si="0"/>
        <v>18568</v>
      </c>
    </row>
    <row r="28" spans="1:7" s="4" customFormat="1" ht="25.5" x14ac:dyDescent="0.2">
      <c r="A28" s="98" t="s">
        <v>40</v>
      </c>
      <c r="B28" s="71" t="s">
        <v>42</v>
      </c>
      <c r="C28" s="74" t="s">
        <v>43</v>
      </c>
      <c r="D28" s="45"/>
      <c r="E28" s="44">
        <v>1</v>
      </c>
      <c r="F28" s="31">
        <v>4875</v>
      </c>
      <c r="G28" s="29">
        <f t="shared" si="0"/>
        <v>4875</v>
      </c>
    </row>
    <row r="29" spans="1:7" ht="12.75" x14ac:dyDescent="0.2">
      <c r="A29" s="100"/>
      <c r="B29" s="101"/>
      <c r="C29" s="102"/>
      <c r="D29" s="102"/>
      <c r="E29" s="103">
        <v>1</v>
      </c>
      <c r="F29" s="104"/>
      <c r="G29" s="105">
        <f t="shared" si="0"/>
        <v>0</v>
      </c>
    </row>
    <row r="30" spans="1:7" ht="12.75" x14ac:dyDescent="0.2">
      <c r="A30" s="92"/>
      <c r="B30" s="93" t="s">
        <v>44</v>
      </c>
      <c r="C30" s="94"/>
      <c r="D30" s="94"/>
      <c r="E30" s="95">
        <v>1</v>
      </c>
      <c r="F30" s="96"/>
      <c r="G30" s="97">
        <f t="shared" si="0"/>
        <v>0</v>
      </c>
    </row>
    <row r="31" spans="1:7" s="4" customFormat="1" ht="51" x14ac:dyDescent="0.2">
      <c r="A31" s="98" t="s">
        <v>45</v>
      </c>
      <c r="B31" s="72" t="s">
        <v>262</v>
      </c>
      <c r="C31" s="73" t="s">
        <v>48</v>
      </c>
      <c r="D31" s="73" t="s">
        <v>49</v>
      </c>
      <c r="E31" s="44">
        <v>4</v>
      </c>
      <c r="F31" s="76">
        <v>32090</v>
      </c>
      <c r="G31" s="29">
        <f t="shared" si="0"/>
        <v>128360</v>
      </c>
    </row>
    <row r="32" spans="1:7" s="4" customFormat="1" ht="38.25" x14ac:dyDescent="0.2">
      <c r="A32" s="98" t="s">
        <v>46</v>
      </c>
      <c r="B32" s="72" t="s">
        <v>245</v>
      </c>
      <c r="C32" s="73" t="s">
        <v>50</v>
      </c>
      <c r="D32" s="73" t="s">
        <v>49</v>
      </c>
      <c r="E32" s="44">
        <v>1</v>
      </c>
      <c r="F32" s="31">
        <v>24780</v>
      </c>
      <c r="G32" s="29">
        <f t="shared" si="0"/>
        <v>24780</v>
      </c>
    </row>
    <row r="33" spans="1:7" s="4" customFormat="1" ht="38.25" x14ac:dyDescent="0.2">
      <c r="A33" s="98" t="s">
        <v>47</v>
      </c>
      <c r="B33" s="71" t="s">
        <v>51</v>
      </c>
      <c r="C33" s="45" t="s">
        <v>52</v>
      </c>
      <c r="D33" s="45" t="s">
        <v>53</v>
      </c>
      <c r="E33" s="44">
        <v>2</v>
      </c>
      <c r="F33" s="76">
        <v>15408</v>
      </c>
      <c r="G33" s="29">
        <f t="shared" si="0"/>
        <v>30816</v>
      </c>
    </row>
    <row r="34" spans="1:7" ht="12.75" x14ac:dyDescent="0.2">
      <c r="A34" s="100"/>
      <c r="B34" s="101"/>
      <c r="C34" s="102"/>
      <c r="D34" s="102"/>
      <c r="E34" s="103">
        <v>1</v>
      </c>
      <c r="F34" s="104"/>
      <c r="G34" s="105">
        <f t="shared" si="0"/>
        <v>0</v>
      </c>
    </row>
    <row r="35" spans="1:7" ht="12.75" x14ac:dyDescent="0.2">
      <c r="A35" s="92"/>
      <c r="B35" s="93" t="s">
        <v>212</v>
      </c>
      <c r="C35" s="94"/>
      <c r="D35" s="94"/>
      <c r="E35" s="95">
        <v>1</v>
      </c>
      <c r="F35" s="96"/>
      <c r="G35" s="97">
        <f t="shared" si="0"/>
        <v>0</v>
      </c>
    </row>
    <row r="36" spans="1:7" s="4" customFormat="1" ht="38.25" x14ac:dyDescent="0.2">
      <c r="A36" s="98" t="s">
        <v>213</v>
      </c>
      <c r="B36" s="72" t="s">
        <v>245</v>
      </c>
      <c r="C36" s="73" t="s">
        <v>50</v>
      </c>
      <c r="D36" s="73" t="s">
        <v>49</v>
      </c>
      <c r="E36" s="44">
        <v>1</v>
      </c>
      <c r="F36" s="31">
        <v>24780</v>
      </c>
      <c r="G36" s="29">
        <f t="shared" ref="G36" si="1">F36*E36</f>
        <v>24780</v>
      </c>
    </row>
    <row r="37" spans="1:7" s="4" customFormat="1" ht="25.5" x14ac:dyDescent="0.2">
      <c r="A37" s="98" t="s">
        <v>214</v>
      </c>
      <c r="B37" s="72" t="s">
        <v>246</v>
      </c>
      <c r="C37" s="45" t="s">
        <v>160</v>
      </c>
      <c r="D37" s="45"/>
      <c r="E37" s="44">
        <v>1</v>
      </c>
      <c r="F37" s="109">
        <v>0</v>
      </c>
      <c r="G37" s="29">
        <f t="shared" si="0"/>
        <v>0</v>
      </c>
    </row>
    <row r="38" spans="1:7" s="4" customFormat="1" ht="12.75" x14ac:dyDescent="0.2">
      <c r="A38" s="98" t="s">
        <v>215</v>
      </c>
      <c r="B38" s="71" t="s">
        <v>238</v>
      </c>
      <c r="C38" s="45"/>
      <c r="D38" s="45"/>
      <c r="E38" s="44">
        <v>1</v>
      </c>
      <c r="F38" s="109">
        <v>0</v>
      </c>
      <c r="G38" s="29">
        <f t="shared" si="0"/>
        <v>0</v>
      </c>
    </row>
    <row r="39" spans="1:7" s="4" customFormat="1" ht="12.75" x14ac:dyDescent="0.2">
      <c r="A39" s="98"/>
      <c r="B39" s="71"/>
      <c r="C39" s="45"/>
      <c r="D39" s="45"/>
      <c r="E39" s="44"/>
      <c r="F39" s="31"/>
      <c r="G39" s="29"/>
    </row>
    <row r="40" spans="1:7" ht="20.100000000000001" customHeight="1" x14ac:dyDescent="0.2">
      <c r="A40" s="86"/>
      <c r="B40" s="87" t="s">
        <v>66</v>
      </c>
      <c r="C40" s="88"/>
      <c r="D40" s="88"/>
      <c r="E40" s="89">
        <v>1</v>
      </c>
      <c r="F40" s="90"/>
      <c r="G40" s="91">
        <f>F40*E40</f>
        <v>0</v>
      </c>
    </row>
    <row r="41" spans="1:7" ht="12.75" x14ac:dyDescent="0.2">
      <c r="A41" s="92"/>
      <c r="B41" s="93" t="s">
        <v>76</v>
      </c>
      <c r="C41" s="94"/>
      <c r="D41" s="94"/>
      <c r="E41" s="95">
        <v>1</v>
      </c>
      <c r="F41" s="96"/>
      <c r="G41" s="97">
        <f t="shared" ref="G41" si="2">F41*E41</f>
        <v>0</v>
      </c>
    </row>
    <row r="42" spans="1:7" s="4" customFormat="1" ht="25.5" x14ac:dyDescent="0.2">
      <c r="A42" s="98" t="s">
        <v>54</v>
      </c>
      <c r="B42" s="72" t="s">
        <v>248</v>
      </c>
      <c r="C42" s="73" t="s">
        <v>61</v>
      </c>
      <c r="D42" s="73" t="s">
        <v>62</v>
      </c>
      <c r="E42" s="44">
        <v>1</v>
      </c>
      <c r="F42" s="31">
        <v>43793</v>
      </c>
      <c r="G42" s="29">
        <f t="shared" si="0"/>
        <v>43793</v>
      </c>
    </row>
    <row r="43" spans="1:7" s="4" customFormat="1" ht="25.5" x14ac:dyDescent="0.2">
      <c r="A43" s="98" t="s">
        <v>55</v>
      </c>
      <c r="B43" s="72" t="s">
        <v>247</v>
      </c>
      <c r="C43" s="73" t="s">
        <v>63</v>
      </c>
      <c r="D43" s="73"/>
      <c r="E43" s="44">
        <v>1</v>
      </c>
      <c r="F43" s="31">
        <v>5446</v>
      </c>
      <c r="G43" s="29">
        <f t="shared" si="0"/>
        <v>5446</v>
      </c>
    </row>
    <row r="44" spans="1:7" s="4" customFormat="1" ht="25.5" x14ac:dyDescent="0.2">
      <c r="A44" s="98" t="s">
        <v>77</v>
      </c>
      <c r="B44" s="72" t="s">
        <v>239</v>
      </c>
      <c r="C44" s="45" t="s">
        <v>64</v>
      </c>
      <c r="D44" s="45"/>
      <c r="E44" s="44">
        <v>1</v>
      </c>
      <c r="F44" s="109">
        <v>0</v>
      </c>
      <c r="G44" s="29">
        <f t="shared" si="0"/>
        <v>0</v>
      </c>
    </row>
    <row r="45" spans="1:7" s="4" customFormat="1" ht="25.5" x14ac:dyDescent="0.2">
      <c r="A45" s="98" t="s">
        <v>78</v>
      </c>
      <c r="B45" s="72" t="s">
        <v>250</v>
      </c>
      <c r="C45" s="73" t="s">
        <v>249</v>
      </c>
      <c r="D45" s="73"/>
      <c r="E45" s="73">
        <v>1</v>
      </c>
      <c r="F45" s="75">
        <v>4800</v>
      </c>
      <c r="G45" s="78">
        <f t="shared" si="0"/>
        <v>4800</v>
      </c>
    </row>
    <row r="46" spans="1:7" s="4" customFormat="1" ht="38.25" x14ac:dyDescent="0.2">
      <c r="A46" s="98" t="s">
        <v>219</v>
      </c>
      <c r="B46" s="72" t="s">
        <v>251</v>
      </c>
      <c r="C46" s="73" t="s">
        <v>254</v>
      </c>
      <c r="D46" s="45"/>
      <c r="E46" s="44">
        <v>1</v>
      </c>
      <c r="F46" s="31">
        <f>13141+2066+3300</f>
        <v>18507</v>
      </c>
      <c r="G46" s="29">
        <f t="shared" si="0"/>
        <v>18507</v>
      </c>
    </row>
    <row r="47" spans="1:7" s="4" customFormat="1" ht="12.75" x14ac:dyDescent="0.2">
      <c r="A47" s="98" t="s">
        <v>220</v>
      </c>
      <c r="B47" s="71" t="s">
        <v>238</v>
      </c>
      <c r="C47" s="45"/>
      <c r="D47" s="45"/>
      <c r="E47" s="44">
        <v>1</v>
      </c>
      <c r="F47" s="109">
        <v>0</v>
      </c>
      <c r="G47" s="29">
        <f t="shared" si="0"/>
        <v>0</v>
      </c>
    </row>
    <row r="48" spans="1:7" ht="12.75" x14ac:dyDescent="0.2">
      <c r="A48" s="100"/>
      <c r="B48" s="101"/>
      <c r="C48" s="102"/>
      <c r="D48" s="102"/>
      <c r="E48" s="103">
        <v>1</v>
      </c>
      <c r="F48" s="104"/>
      <c r="G48" s="105">
        <f t="shared" si="0"/>
        <v>0</v>
      </c>
    </row>
    <row r="49" spans="1:7" ht="12.75" x14ac:dyDescent="0.2">
      <c r="A49" s="92"/>
      <c r="B49" s="93" t="s">
        <v>79</v>
      </c>
      <c r="C49" s="94"/>
      <c r="D49" s="94"/>
      <c r="E49" s="95">
        <v>1</v>
      </c>
      <c r="F49" s="96"/>
      <c r="G49" s="97">
        <f t="shared" si="0"/>
        <v>0</v>
      </c>
    </row>
    <row r="50" spans="1:7" s="4" customFormat="1" ht="102" x14ac:dyDescent="0.2">
      <c r="A50" s="98" t="s">
        <v>58</v>
      </c>
      <c r="B50" s="72" t="s">
        <v>252</v>
      </c>
      <c r="C50" s="73" t="s">
        <v>70</v>
      </c>
      <c r="D50" s="45" t="s">
        <v>71</v>
      </c>
      <c r="E50" s="44">
        <v>1</v>
      </c>
      <c r="F50" s="76">
        <v>66200</v>
      </c>
      <c r="G50" s="29">
        <f t="shared" si="0"/>
        <v>66200</v>
      </c>
    </row>
    <row r="51" spans="1:7" s="4" customFormat="1" ht="12.75" x14ac:dyDescent="0.2">
      <c r="A51" s="98" t="s">
        <v>59</v>
      </c>
      <c r="B51" s="71" t="s">
        <v>253</v>
      </c>
      <c r="C51" s="45"/>
      <c r="D51" s="45"/>
      <c r="E51" s="44">
        <v>1</v>
      </c>
      <c r="F51" s="31">
        <v>1500</v>
      </c>
      <c r="G51" s="29">
        <f t="shared" si="0"/>
        <v>1500</v>
      </c>
    </row>
    <row r="52" spans="1:7" s="4" customFormat="1" ht="12.75" x14ac:dyDescent="0.2">
      <c r="A52" s="98" t="s">
        <v>60</v>
      </c>
      <c r="B52" s="71" t="s">
        <v>72</v>
      </c>
      <c r="C52" s="45" t="s">
        <v>73</v>
      </c>
      <c r="D52" s="45"/>
      <c r="E52" s="44">
        <v>1</v>
      </c>
      <c r="F52" s="31">
        <v>6500</v>
      </c>
      <c r="G52" s="29">
        <f t="shared" si="0"/>
        <v>6500</v>
      </c>
    </row>
    <row r="53" spans="1:7" s="124" customFormat="1" ht="25.5" x14ac:dyDescent="0.2">
      <c r="A53" s="122" t="s">
        <v>65</v>
      </c>
      <c r="B53" s="107" t="s">
        <v>342</v>
      </c>
      <c r="C53" s="28" t="s">
        <v>74</v>
      </c>
      <c r="D53" s="28" t="s">
        <v>75</v>
      </c>
      <c r="E53" s="28">
        <v>1</v>
      </c>
      <c r="F53" s="31">
        <v>5400</v>
      </c>
      <c r="G53" s="29">
        <f t="shared" si="0"/>
        <v>5400</v>
      </c>
    </row>
    <row r="54" spans="1:7" s="4" customFormat="1" ht="25.5" x14ac:dyDescent="0.2">
      <c r="A54" s="98" t="s">
        <v>221</v>
      </c>
      <c r="B54" s="72" t="s">
        <v>255</v>
      </c>
      <c r="C54" s="73" t="s">
        <v>261</v>
      </c>
      <c r="D54" s="73"/>
      <c r="E54" s="44">
        <v>1</v>
      </c>
      <c r="F54" s="31">
        <v>16176</v>
      </c>
      <c r="G54" s="29">
        <f t="shared" si="0"/>
        <v>16176</v>
      </c>
    </row>
    <row r="55" spans="1:7" s="4" customFormat="1" ht="38.25" x14ac:dyDescent="0.2">
      <c r="A55" s="98" t="s">
        <v>222</v>
      </c>
      <c r="B55" s="71" t="s">
        <v>256</v>
      </c>
      <c r="C55" s="45" t="s">
        <v>223</v>
      </c>
      <c r="D55" s="45"/>
      <c r="E55" s="44">
        <v>2</v>
      </c>
      <c r="F55" s="31">
        <f>14906+2744+1000</f>
        <v>18650</v>
      </c>
      <c r="G55" s="29">
        <f t="shared" si="0"/>
        <v>37300</v>
      </c>
    </row>
    <row r="56" spans="1:7" ht="12.75" x14ac:dyDescent="0.2">
      <c r="A56" s="100"/>
      <c r="B56" s="101"/>
      <c r="C56" s="102"/>
      <c r="D56" s="102"/>
      <c r="E56" s="103">
        <v>1</v>
      </c>
      <c r="F56" s="104"/>
      <c r="G56" s="105">
        <f t="shared" si="0"/>
        <v>0</v>
      </c>
    </row>
    <row r="57" spans="1:7" ht="12.75" x14ac:dyDescent="0.2">
      <c r="A57" s="92"/>
      <c r="B57" s="93" t="s">
        <v>80</v>
      </c>
      <c r="C57" s="94"/>
      <c r="D57" s="94"/>
      <c r="E57" s="95">
        <v>1</v>
      </c>
      <c r="F57" s="96"/>
      <c r="G57" s="97">
        <f t="shared" si="0"/>
        <v>0</v>
      </c>
    </row>
    <row r="58" spans="1:7" s="4" customFormat="1" ht="38.25" x14ac:dyDescent="0.2">
      <c r="A58" s="98" t="s">
        <v>67</v>
      </c>
      <c r="B58" s="72" t="s">
        <v>258</v>
      </c>
      <c r="C58" s="73" t="s">
        <v>259</v>
      </c>
      <c r="D58" s="45"/>
      <c r="E58" s="44">
        <v>1</v>
      </c>
      <c r="F58" s="31">
        <f>12500+2000</f>
        <v>14500</v>
      </c>
      <c r="G58" s="29">
        <f t="shared" si="0"/>
        <v>14500</v>
      </c>
    </row>
    <row r="59" spans="1:7" s="4" customFormat="1" ht="56.25" customHeight="1" x14ac:dyDescent="0.2">
      <c r="A59" s="98" t="s">
        <v>68</v>
      </c>
      <c r="B59" s="71" t="s">
        <v>260</v>
      </c>
      <c r="C59" s="45" t="s">
        <v>181</v>
      </c>
      <c r="D59" s="45"/>
      <c r="E59" s="44">
        <v>1</v>
      </c>
      <c r="F59" s="31">
        <f>24518-6179+8036+3200</f>
        <v>29575</v>
      </c>
      <c r="G59" s="29">
        <f t="shared" si="0"/>
        <v>29575</v>
      </c>
    </row>
    <row r="60" spans="1:7" s="4" customFormat="1" ht="41.25" customHeight="1" x14ac:dyDescent="0.2">
      <c r="A60" s="98" t="s">
        <v>69</v>
      </c>
      <c r="B60" s="77" t="s">
        <v>263</v>
      </c>
      <c r="C60" s="51" t="s">
        <v>81</v>
      </c>
      <c r="D60" s="73" t="s">
        <v>71</v>
      </c>
      <c r="E60" s="44">
        <v>1</v>
      </c>
      <c r="F60" s="31">
        <v>25500</v>
      </c>
      <c r="G60" s="29">
        <f t="shared" si="0"/>
        <v>25500</v>
      </c>
    </row>
    <row r="61" spans="1:7" s="4" customFormat="1" ht="25.5" x14ac:dyDescent="0.2">
      <c r="A61" s="98" t="s">
        <v>257</v>
      </c>
      <c r="B61" s="71" t="s">
        <v>264</v>
      </c>
      <c r="C61" s="45" t="s">
        <v>201</v>
      </c>
      <c r="D61" s="45"/>
      <c r="E61" s="44">
        <v>1</v>
      </c>
      <c r="F61" s="31">
        <v>18575</v>
      </c>
      <c r="G61" s="29">
        <f t="shared" si="0"/>
        <v>18575</v>
      </c>
    </row>
    <row r="62" spans="1:7" ht="12.75" x14ac:dyDescent="0.2">
      <c r="A62" s="100"/>
      <c r="B62" s="101"/>
      <c r="C62" s="102"/>
      <c r="D62" s="102"/>
      <c r="E62" s="103">
        <v>1</v>
      </c>
      <c r="F62" s="104"/>
      <c r="G62" s="105">
        <f t="shared" si="0"/>
        <v>0</v>
      </c>
    </row>
    <row r="63" spans="1:7" ht="12.75" x14ac:dyDescent="0.2">
      <c r="A63" s="92"/>
      <c r="B63" s="93" t="s">
        <v>82</v>
      </c>
      <c r="C63" s="94"/>
      <c r="D63" s="94"/>
      <c r="E63" s="95">
        <v>1</v>
      </c>
      <c r="F63" s="96"/>
      <c r="G63" s="97">
        <f t="shared" si="0"/>
        <v>0</v>
      </c>
    </row>
    <row r="64" spans="1:7" s="4" customFormat="1" ht="102" x14ac:dyDescent="0.2">
      <c r="A64" s="98" t="s">
        <v>83</v>
      </c>
      <c r="B64" s="72" t="s">
        <v>252</v>
      </c>
      <c r="C64" s="73" t="s">
        <v>70</v>
      </c>
      <c r="D64" s="45" t="s">
        <v>71</v>
      </c>
      <c r="E64" s="44">
        <v>1</v>
      </c>
      <c r="F64" s="76">
        <v>66200</v>
      </c>
      <c r="G64" s="29">
        <f t="shared" ref="G64" si="3">F64*E64</f>
        <v>66200</v>
      </c>
    </row>
    <row r="65" spans="1:7" s="4" customFormat="1" ht="12.75" x14ac:dyDescent="0.2">
      <c r="A65" s="98" t="s">
        <v>84</v>
      </c>
      <c r="B65" s="71" t="s">
        <v>253</v>
      </c>
      <c r="C65" s="45"/>
      <c r="D65" s="45"/>
      <c r="E65" s="44">
        <v>1</v>
      </c>
      <c r="F65" s="31">
        <v>1500</v>
      </c>
      <c r="G65" s="29">
        <f t="shared" si="0"/>
        <v>1500</v>
      </c>
    </row>
    <row r="66" spans="1:7" s="4" customFormat="1" ht="76.5" x14ac:dyDescent="0.2">
      <c r="A66" s="98" t="s">
        <v>85</v>
      </c>
      <c r="B66" s="117" t="s">
        <v>265</v>
      </c>
      <c r="C66" s="51" t="s">
        <v>266</v>
      </c>
      <c r="D66" s="70" t="s">
        <v>267</v>
      </c>
      <c r="E66" s="73">
        <v>1</v>
      </c>
      <c r="F66" s="76">
        <v>25955</v>
      </c>
      <c r="G66" s="78">
        <f t="shared" si="0"/>
        <v>25955</v>
      </c>
    </row>
    <row r="67" spans="1:7" s="4" customFormat="1" ht="12.75" x14ac:dyDescent="0.2">
      <c r="A67" s="98" t="s">
        <v>87</v>
      </c>
      <c r="B67" s="71" t="s">
        <v>270</v>
      </c>
      <c r="C67" s="45" t="s">
        <v>86</v>
      </c>
      <c r="D67" s="45"/>
      <c r="E67" s="44">
        <v>1</v>
      </c>
      <c r="F67" s="31">
        <v>9195</v>
      </c>
      <c r="G67" s="29">
        <f t="shared" si="0"/>
        <v>9195</v>
      </c>
    </row>
    <row r="68" spans="1:7" s="4" customFormat="1" ht="51" x14ac:dyDescent="0.2">
      <c r="A68" s="98" t="s">
        <v>89</v>
      </c>
      <c r="B68" s="72" t="s">
        <v>271</v>
      </c>
      <c r="C68" s="73" t="s">
        <v>272</v>
      </c>
      <c r="D68" s="73" t="s">
        <v>273</v>
      </c>
      <c r="E68" s="44">
        <v>1</v>
      </c>
      <c r="F68" s="76">
        <v>53300</v>
      </c>
      <c r="G68" s="78">
        <f t="shared" si="0"/>
        <v>53300</v>
      </c>
    </row>
    <row r="69" spans="1:7" s="115" customFormat="1" ht="38.25" x14ac:dyDescent="0.2">
      <c r="A69" s="122" t="s">
        <v>269</v>
      </c>
      <c r="B69" s="107" t="s">
        <v>268</v>
      </c>
      <c r="C69" s="28"/>
      <c r="D69" s="28"/>
      <c r="E69" s="28">
        <v>1</v>
      </c>
      <c r="F69" s="31">
        <v>27960</v>
      </c>
      <c r="G69" s="29">
        <f t="shared" si="0"/>
        <v>27960</v>
      </c>
    </row>
    <row r="70" spans="1:7" s="115" customFormat="1" ht="12.75" x14ac:dyDescent="0.2">
      <c r="A70" s="118"/>
      <c r="B70" s="119"/>
      <c r="C70" s="120"/>
      <c r="D70" s="120"/>
      <c r="E70" s="121"/>
      <c r="F70" s="104"/>
      <c r="G70" s="105"/>
    </row>
    <row r="71" spans="1:7" ht="12.75" x14ac:dyDescent="0.2">
      <c r="A71" s="92"/>
      <c r="B71" s="93" t="s">
        <v>90</v>
      </c>
      <c r="C71" s="94"/>
      <c r="D71" s="94"/>
      <c r="E71" s="95">
        <v>1</v>
      </c>
      <c r="F71" s="96"/>
      <c r="G71" s="97">
        <f t="shared" si="0"/>
        <v>0</v>
      </c>
    </row>
    <row r="72" spans="1:7" s="124" customFormat="1" ht="123" customHeight="1" x14ac:dyDescent="0.2">
      <c r="A72" s="122" t="s">
        <v>91</v>
      </c>
      <c r="B72" s="107" t="s">
        <v>289</v>
      </c>
      <c r="C72" s="123" t="s">
        <v>197</v>
      </c>
      <c r="D72" s="123" t="s">
        <v>198</v>
      </c>
      <c r="E72" s="28">
        <v>1</v>
      </c>
      <c r="F72" s="31">
        <f>205400+11000</f>
        <v>216400</v>
      </c>
      <c r="G72" s="29">
        <f t="shared" ref="G72" si="4">F72*E72</f>
        <v>216400</v>
      </c>
    </row>
    <row r="73" spans="1:7" s="124" customFormat="1" ht="351.75" customHeight="1" x14ac:dyDescent="0.2">
      <c r="A73" s="122" t="s">
        <v>92</v>
      </c>
      <c r="B73" s="128" t="s">
        <v>285</v>
      </c>
      <c r="C73" s="28" t="s">
        <v>286</v>
      </c>
      <c r="D73" s="28" t="s">
        <v>287</v>
      </c>
      <c r="E73" s="28">
        <v>1</v>
      </c>
      <c r="F73" s="30">
        <v>475000</v>
      </c>
      <c r="G73" s="29">
        <f t="shared" si="0"/>
        <v>475000</v>
      </c>
    </row>
    <row r="74" spans="1:7" s="124" customFormat="1" ht="12.75" x14ac:dyDescent="0.2">
      <c r="A74" s="125" t="s">
        <v>96</v>
      </c>
      <c r="B74" s="127" t="s">
        <v>279</v>
      </c>
      <c r="C74" s="123"/>
      <c r="D74" s="123"/>
      <c r="E74" s="28">
        <v>1</v>
      </c>
      <c r="F74" s="31">
        <v>7040</v>
      </c>
      <c r="G74" s="29">
        <f t="shared" si="0"/>
        <v>7040</v>
      </c>
    </row>
    <row r="75" spans="1:7" s="124" customFormat="1" ht="12.75" x14ac:dyDescent="0.2">
      <c r="A75" s="125" t="s">
        <v>97</v>
      </c>
      <c r="B75" s="127" t="s">
        <v>280</v>
      </c>
      <c r="C75" s="123"/>
      <c r="D75" s="123"/>
      <c r="E75" s="28">
        <v>1</v>
      </c>
      <c r="F75" s="31">
        <v>7350</v>
      </c>
      <c r="G75" s="29">
        <f t="shared" si="0"/>
        <v>7350</v>
      </c>
    </row>
    <row r="76" spans="1:7" s="124" customFormat="1" ht="12.75" x14ac:dyDescent="0.2">
      <c r="A76" s="125" t="s">
        <v>98</v>
      </c>
      <c r="B76" s="127" t="s">
        <v>281</v>
      </c>
      <c r="C76" s="123"/>
      <c r="D76" s="123"/>
      <c r="E76" s="28">
        <v>1</v>
      </c>
      <c r="F76" s="31">
        <v>7350</v>
      </c>
      <c r="G76" s="29">
        <f t="shared" ref="G76:G146" si="5">F76*E76</f>
        <v>7350</v>
      </c>
    </row>
    <row r="77" spans="1:7" s="124" customFormat="1" ht="12.75" x14ac:dyDescent="0.2">
      <c r="A77" s="125" t="s">
        <v>99</v>
      </c>
      <c r="B77" s="127" t="s">
        <v>282</v>
      </c>
      <c r="C77" s="123"/>
      <c r="D77" s="123"/>
      <c r="E77" s="28">
        <v>1</v>
      </c>
      <c r="F77" s="31">
        <v>1550</v>
      </c>
      <c r="G77" s="29">
        <f t="shared" si="5"/>
        <v>1550</v>
      </c>
    </row>
    <row r="78" spans="1:7" s="124" customFormat="1" ht="12.75" x14ac:dyDescent="0.2">
      <c r="A78" s="125" t="s">
        <v>100</v>
      </c>
      <c r="B78" s="127" t="s">
        <v>283</v>
      </c>
      <c r="C78" s="123"/>
      <c r="D78" s="123"/>
      <c r="E78" s="28">
        <v>1</v>
      </c>
      <c r="F78" s="31">
        <v>1990</v>
      </c>
      <c r="G78" s="29">
        <f t="shared" si="5"/>
        <v>1990</v>
      </c>
    </row>
    <row r="79" spans="1:7" s="124" customFormat="1" ht="12.75" x14ac:dyDescent="0.2">
      <c r="A79" s="125" t="s">
        <v>101</v>
      </c>
      <c r="B79" s="127" t="s">
        <v>284</v>
      </c>
      <c r="C79" s="123"/>
      <c r="D79" s="123"/>
      <c r="E79" s="28">
        <v>1</v>
      </c>
      <c r="F79" s="31">
        <v>3010</v>
      </c>
      <c r="G79" s="29">
        <f t="shared" si="5"/>
        <v>3010</v>
      </c>
    </row>
    <row r="80" spans="1:7" s="124" customFormat="1" ht="12.75" x14ac:dyDescent="0.2">
      <c r="A80" s="125" t="s">
        <v>102</v>
      </c>
      <c r="B80" s="127" t="s">
        <v>95</v>
      </c>
      <c r="C80" s="123"/>
      <c r="D80" s="123"/>
      <c r="E80" s="28">
        <v>1</v>
      </c>
      <c r="F80" s="31">
        <v>490</v>
      </c>
      <c r="G80" s="29">
        <f t="shared" si="5"/>
        <v>490</v>
      </c>
    </row>
    <row r="81" spans="1:7" s="124" customFormat="1" ht="25.5" x14ac:dyDescent="0.2">
      <c r="A81" s="125" t="s">
        <v>93</v>
      </c>
      <c r="B81" s="107" t="s">
        <v>288</v>
      </c>
      <c r="C81" s="31" t="s">
        <v>103</v>
      </c>
      <c r="D81" s="123" t="s">
        <v>104</v>
      </c>
      <c r="E81" s="28">
        <v>1</v>
      </c>
      <c r="F81" s="31">
        <f>34943+2000+3950+2000+2000</f>
        <v>44893</v>
      </c>
      <c r="G81" s="29">
        <f t="shared" si="5"/>
        <v>44893</v>
      </c>
    </row>
    <row r="82" spans="1:7" s="124" customFormat="1" ht="280.5" x14ac:dyDescent="0.2">
      <c r="A82" s="125" t="s">
        <v>107</v>
      </c>
      <c r="B82" s="106" t="s">
        <v>278</v>
      </c>
      <c r="C82" s="123" t="s">
        <v>105</v>
      </c>
      <c r="D82" s="123" t="s">
        <v>106</v>
      </c>
      <c r="E82" s="28">
        <v>1</v>
      </c>
      <c r="F82" s="31">
        <v>179900</v>
      </c>
      <c r="G82" s="29">
        <f t="shared" si="5"/>
        <v>179900</v>
      </c>
    </row>
    <row r="83" spans="1:7" s="124" customFormat="1" ht="38.25" x14ac:dyDescent="0.2">
      <c r="A83" s="125" t="s">
        <v>109</v>
      </c>
      <c r="B83" s="107" t="s">
        <v>335</v>
      </c>
      <c r="C83" s="123" t="s">
        <v>108</v>
      </c>
      <c r="D83" s="123" t="s">
        <v>88</v>
      </c>
      <c r="E83" s="28">
        <v>1</v>
      </c>
      <c r="F83" s="31">
        <v>41800</v>
      </c>
      <c r="G83" s="29">
        <f t="shared" si="5"/>
        <v>41800</v>
      </c>
    </row>
    <row r="84" spans="1:7" s="124" customFormat="1" ht="25.5" x14ac:dyDescent="0.2">
      <c r="A84" s="122" t="s">
        <v>110</v>
      </c>
      <c r="B84" s="106" t="s">
        <v>336</v>
      </c>
      <c r="C84" s="99" t="s">
        <v>337</v>
      </c>
      <c r="D84" s="123"/>
      <c r="E84" s="28">
        <v>1</v>
      </c>
      <c r="F84" s="31">
        <v>8709</v>
      </c>
      <c r="G84" s="29">
        <f t="shared" si="5"/>
        <v>8709</v>
      </c>
    </row>
    <row r="85" spans="1:7" s="124" customFormat="1" ht="63.75" x14ac:dyDescent="0.2">
      <c r="A85" s="125" t="s">
        <v>112</v>
      </c>
      <c r="B85" s="106" t="s">
        <v>338</v>
      </c>
      <c r="C85" s="123" t="s">
        <v>111</v>
      </c>
      <c r="D85" s="123" t="s">
        <v>121</v>
      </c>
      <c r="E85" s="28">
        <v>1</v>
      </c>
      <c r="F85" s="31">
        <v>81900</v>
      </c>
      <c r="G85" s="29">
        <f t="shared" si="5"/>
        <v>81900</v>
      </c>
    </row>
    <row r="86" spans="1:7" s="124" customFormat="1" ht="38.25" x14ac:dyDescent="0.2">
      <c r="A86" s="122" t="s">
        <v>113</v>
      </c>
      <c r="B86" s="106" t="s">
        <v>339</v>
      </c>
      <c r="C86" s="123" t="s">
        <v>225</v>
      </c>
      <c r="D86" s="123" t="s">
        <v>204</v>
      </c>
      <c r="E86" s="28">
        <v>1</v>
      </c>
      <c r="F86" s="31">
        <v>9990</v>
      </c>
      <c r="G86" s="29">
        <f t="shared" si="5"/>
        <v>9990</v>
      </c>
    </row>
    <row r="87" spans="1:7" s="124" customFormat="1" ht="25.5" x14ac:dyDescent="0.2">
      <c r="A87" s="125" t="s">
        <v>114</v>
      </c>
      <c r="B87" s="107" t="s">
        <v>292</v>
      </c>
      <c r="C87" s="123" t="s">
        <v>122</v>
      </c>
      <c r="D87" s="123" t="s">
        <v>104</v>
      </c>
      <c r="E87" s="28">
        <v>1</v>
      </c>
      <c r="F87" s="31">
        <f>22590+3950+2000</f>
        <v>28540</v>
      </c>
      <c r="G87" s="29">
        <f t="shared" si="5"/>
        <v>28540</v>
      </c>
    </row>
    <row r="88" spans="1:7" s="124" customFormat="1" ht="38.25" x14ac:dyDescent="0.2">
      <c r="A88" s="122" t="s">
        <v>115</v>
      </c>
      <c r="B88" s="106" t="s">
        <v>340</v>
      </c>
      <c r="C88" s="99" t="s">
        <v>224</v>
      </c>
      <c r="D88" s="123"/>
      <c r="E88" s="28">
        <v>1</v>
      </c>
      <c r="F88" s="31">
        <f>14865-540+400+1500</f>
        <v>16225</v>
      </c>
      <c r="G88" s="29">
        <f t="shared" si="5"/>
        <v>16225</v>
      </c>
    </row>
    <row r="89" spans="1:7" s="124" customFormat="1" ht="38.25" x14ac:dyDescent="0.2">
      <c r="A89" s="125" t="s">
        <v>116</v>
      </c>
      <c r="B89" s="106" t="s">
        <v>341</v>
      </c>
      <c r="C89" s="123" t="s">
        <v>123</v>
      </c>
      <c r="D89" s="123" t="s">
        <v>124</v>
      </c>
      <c r="E89" s="28">
        <v>1</v>
      </c>
      <c r="F89" s="31">
        <v>69990</v>
      </c>
      <c r="G89" s="29">
        <f t="shared" si="5"/>
        <v>69990</v>
      </c>
    </row>
    <row r="90" spans="1:7" s="124" customFormat="1" ht="331.5" x14ac:dyDescent="0.2">
      <c r="A90" s="122" t="s">
        <v>117</v>
      </c>
      <c r="B90" s="126" t="s">
        <v>276</v>
      </c>
      <c r="C90" s="99" t="s">
        <v>165</v>
      </c>
      <c r="D90" s="125" t="s">
        <v>166</v>
      </c>
      <c r="E90" s="28">
        <v>1</v>
      </c>
      <c r="F90" s="31">
        <v>388200</v>
      </c>
      <c r="G90" s="29">
        <f t="shared" si="5"/>
        <v>388200</v>
      </c>
    </row>
    <row r="91" spans="1:7" s="124" customFormat="1" ht="25.5" x14ac:dyDescent="0.2">
      <c r="A91" s="125" t="s">
        <v>118</v>
      </c>
      <c r="B91" s="107" t="s">
        <v>275</v>
      </c>
      <c r="C91" s="28" t="s">
        <v>130</v>
      </c>
      <c r="D91" s="123"/>
      <c r="E91" s="28">
        <v>1</v>
      </c>
      <c r="F91" s="31">
        <v>14965</v>
      </c>
      <c r="G91" s="29">
        <f t="shared" si="5"/>
        <v>14965</v>
      </c>
    </row>
    <row r="92" spans="1:7" s="124" customFormat="1" ht="25.5" x14ac:dyDescent="0.2">
      <c r="A92" s="122" t="s">
        <v>119</v>
      </c>
      <c r="B92" s="107" t="s">
        <v>277</v>
      </c>
      <c r="C92" s="123" t="s">
        <v>125</v>
      </c>
      <c r="D92" s="123"/>
      <c r="E92" s="28">
        <v>1</v>
      </c>
      <c r="F92" s="31">
        <f>16707+2000</f>
        <v>18707</v>
      </c>
      <c r="G92" s="29">
        <f t="shared" si="5"/>
        <v>18707</v>
      </c>
    </row>
    <row r="93" spans="1:7" s="124" customFormat="1" ht="51" x14ac:dyDescent="0.2">
      <c r="A93" s="125" t="s">
        <v>120</v>
      </c>
      <c r="B93" s="107" t="s">
        <v>274</v>
      </c>
      <c r="C93" s="28" t="s">
        <v>48</v>
      </c>
      <c r="D93" s="28" t="s">
        <v>49</v>
      </c>
      <c r="E93" s="28">
        <v>1</v>
      </c>
      <c r="F93" s="31">
        <v>33980</v>
      </c>
      <c r="G93" s="29">
        <f t="shared" si="5"/>
        <v>33980</v>
      </c>
    </row>
    <row r="94" spans="1:7" s="124" customFormat="1" ht="12.75" x14ac:dyDescent="0.2">
      <c r="A94" s="122" t="s">
        <v>211</v>
      </c>
      <c r="B94" s="106" t="s">
        <v>253</v>
      </c>
      <c r="C94" s="123"/>
      <c r="D94" s="123"/>
      <c r="E94" s="28">
        <v>1</v>
      </c>
      <c r="F94" s="31">
        <v>1500</v>
      </c>
      <c r="G94" s="29">
        <f t="shared" si="5"/>
        <v>1500</v>
      </c>
    </row>
    <row r="95" spans="1:7" ht="12.75" x14ac:dyDescent="0.2">
      <c r="A95" s="100"/>
      <c r="B95" s="101"/>
      <c r="C95" s="102"/>
      <c r="D95" s="102"/>
      <c r="E95" s="103">
        <v>1</v>
      </c>
      <c r="F95" s="104"/>
      <c r="G95" s="105">
        <f t="shared" si="5"/>
        <v>0</v>
      </c>
    </row>
    <row r="96" spans="1:7" ht="12.75" x14ac:dyDescent="0.2">
      <c r="A96" s="92"/>
      <c r="B96" s="93" t="s">
        <v>126</v>
      </c>
      <c r="C96" s="94"/>
      <c r="D96" s="94"/>
      <c r="E96" s="95">
        <v>1</v>
      </c>
      <c r="F96" s="96"/>
      <c r="G96" s="97">
        <f t="shared" si="5"/>
        <v>0</v>
      </c>
    </row>
    <row r="97" spans="1:7" s="124" customFormat="1" ht="25.5" x14ac:dyDescent="0.2">
      <c r="A97" s="122" t="s">
        <v>127</v>
      </c>
      <c r="B97" s="106" t="s">
        <v>329</v>
      </c>
      <c r="C97" s="99" t="s">
        <v>328</v>
      </c>
      <c r="D97" s="123"/>
      <c r="E97" s="28">
        <v>1</v>
      </c>
      <c r="F97" s="31">
        <v>9195</v>
      </c>
      <c r="G97" s="29">
        <f t="shared" si="5"/>
        <v>9195</v>
      </c>
    </row>
    <row r="98" spans="1:7" s="124" customFormat="1" ht="25.5" x14ac:dyDescent="0.2">
      <c r="A98" s="122" t="s">
        <v>128</v>
      </c>
      <c r="B98" s="107" t="s">
        <v>293</v>
      </c>
      <c r="C98" s="28" t="s">
        <v>131</v>
      </c>
      <c r="D98" s="28" t="s">
        <v>132</v>
      </c>
      <c r="E98" s="28">
        <v>1</v>
      </c>
      <c r="F98" s="31">
        <v>15700</v>
      </c>
      <c r="G98" s="29">
        <f>F98*E98</f>
        <v>15700</v>
      </c>
    </row>
    <row r="99" spans="1:7" s="124" customFormat="1" ht="51" x14ac:dyDescent="0.2">
      <c r="A99" s="122" t="s">
        <v>129</v>
      </c>
      <c r="B99" s="106" t="s">
        <v>330</v>
      </c>
      <c r="C99" s="123" t="s">
        <v>133</v>
      </c>
      <c r="D99" s="123" t="s">
        <v>134</v>
      </c>
      <c r="E99" s="28">
        <v>1</v>
      </c>
      <c r="F99" s="31">
        <f>12900+3500+3500</f>
        <v>19900</v>
      </c>
      <c r="G99" s="29">
        <f t="shared" si="5"/>
        <v>19900</v>
      </c>
    </row>
    <row r="100" spans="1:7" s="124" customFormat="1" ht="89.25" x14ac:dyDescent="0.2">
      <c r="A100" s="122" t="s">
        <v>136</v>
      </c>
      <c r="B100" s="106" t="s">
        <v>331</v>
      </c>
      <c r="C100" s="123" t="s">
        <v>135</v>
      </c>
      <c r="D100" s="123" t="s">
        <v>227</v>
      </c>
      <c r="E100" s="28">
        <v>1</v>
      </c>
      <c r="F100" s="31">
        <f>39977+17816+5000+3900+15000</f>
        <v>81693</v>
      </c>
      <c r="G100" s="29">
        <f t="shared" si="5"/>
        <v>81693</v>
      </c>
    </row>
    <row r="101" spans="1:7" s="124" customFormat="1" ht="25.5" x14ac:dyDescent="0.2">
      <c r="A101" s="122" t="s">
        <v>137</v>
      </c>
      <c r="B101" s="106" t="s">
        <v>332</v>
      </c>
      <c r="C101" s="123" t="s">
        <v>226</v>
      </c>
      <c r="D101" s="123" t="s">
        <v>182</v>
      </c>
      <c r="E101" s="28">
        <v>1</v>
      </c>
      <c r="F101" s="31">
        <v>17309</v>
      </c>
      <c r="G101" s="29">
        <f t="shared" si="5"/>
        <v>17309</v>
      </c>
    </row>
    <row r="102" spans="1:7" s="124" customFormat="1" ht="114.75" x14ac:dyDescent="0.2">
      <c r="A102" s="122" t="s">
        <v>154</v>
      </c>
      <c r="B102" s="107" t="s">
        <v>333</v>
      </c>
      <c r="C102" s="28" t="s">
        <v>155</v>
      </c>
      <c r="D102" s="28" t="s">
        <v>156</v>
      </c>
      <c r="E102" s="28">
        <v>2</v>
      </c>
      <c r="F102" s="31">
        <v>66000</v>
      </c>
      <c r="G102" s="29">
        <f t="shared" si="5"/>
        <v>132000</v>
      </c>
    </row>
    <row r="103" spans="1:7" ht="12.75" x14ac:dyDescent="0.2">
      <c r="A103" s="100"/>
      <c r="B103" s="101"/>
      <c r="C103" s="102"/>
      <c r="D103" s="102"/>
      <c r="E103" s="103">
        <v>1</v>
      </c>
      <c r="F103" s="104"/>
      <c r="G103" s="105">
        <f t="shared" si="5"/>
        <v>0</v>
      </c>
    </row>
    <row r="104" spans="1:7" ht="12.75" x14ac:dyDescent="0.2">
      <c r="A104" s="92"/>
      <c r="B104" s="93" t="s">
        <v>138</v>
      </c>
      <c r="C104" s="94"/>
      <c r="D104" s="94"/>
      <c r="E104" s="95">
        <v>1</v>
      </c>
      <c r="F104" s="96"/>
      <c r="G104" s="97">
        <f t="shared" si="5"/>
        <v>0</v>
      </c>
    </row>
    <row r="105" spans="1:7" s="124" customFormat="1" ht="25.5" x14ac:dyDescent="0.2">
      <c r="A105" s="122" t="s">
        <v>139</v>
      </c>
      <c r="B105" s="106" t="s">
        <v>244</v>
      </c>
      <c r="C105" s="123" t="s">
        <v>228</v>
      </c>
      <c r="D105" s="123"/>
      <c r="E105" s="28">
        <v>1</v>
      </c>
      <c r="F105" s="31">
        <v>13168</v>
      </c>
      <c r="G105" s="29">
        <f t="shared" si="5"/>
        <v>13168</v>
      </c>
    </row>
    <row r="106" spans="1:7" s="124" customFormat="1" ht="51" x14ac:dyDescent="0.2">
      <c r="A106" s="122" t="s">
        <v>140</v>
      </c>
      <c r="B106" s="107" t="s">
        <v>326</v>
      </c>
      <c r="C106" s="123" t="s">
        <v>229</v>
      </c>
      <c r="D106" s="123"/>
      <c r="E106" s="28">
        <v>1</v>
      </c>
      <c r="F106" s="31">
        <f>16976+400+3510+2500</f>
        <v>23386</v>
      </c>
      <c r="G106" s="29">
        <f t="shared" si="5"/>
        <v>23386</v>
      </c>
    </row>
    <row r="107" spans="1:7" s="124" customFormat="1" ht="25.5" x14ac:dyDescent="0.2">
      <c r="A107" s="122" t="s">
        <v>141</v>
      </c>
      <c r="B107" s="107" t="s">
        <v>291</v>
      </c>
      <c r="C107" s="99"/>
      <c r="D107" s="123"/>
      <c r="E107" s="28">
        <v>1</v>
      </c>
      <c r="F107" s="31">
        <v>5400</v>
      </c>
      <c r="G107" s="29">
        <f t="shared" si="5"/>
        <v>5400</v>
      </c>
    </row>
    <row r="108" spans="1:7" s="124" customFormat="1" ht="191.25" x14ac:dyDescent="0.2">
      <c r="A108" s="122" t="s">
        <v>142</v>
      </c>
      <c r="B108" s="106" t="s">
        <v>334</v>
      </c>
      <c r="C108" s="99" t="s">
        <v>144</v>
      </c>
      <c r="D108" s="123" t="s">
        <v>94</v>
      </c>
      <c r="E108" s="28">
        <v>1</v>
      </c>
      <c r="F108" s="31">
        <v>409384</v>
      </c>
      <c r="G108" s="29">
        <f t="shared" si="5"/>
        <v>409384</v>
      </c>
    </row>
    <row r="109" spans="1:7" s="124" customFormat="1" ht="25.5" x14ac:dyDescent="0.2">
      <c r="A109" s="122" t="s">
        <v>143</v>
      </c>
      <c r="B109" s="107" t="s">
        <v>327</v>
      </c>
      <c r="C109" s="123" t="s">
        <v>145</v>
      </c>
      <c r="D109" s="123"/>
      <c r="E109" s="28">
        <v>1</v>
      </c>
      <c r="F109" s="31">
        <v>11290</v>
      </c>
      <c r="G109" s="29">
        <f t="shared" si="5"/>
        <v>11290</v>
      </c>
    </row>
    <row r="110" spans="1:7" s="124" customFormat="1" ht="51" x14ac:dyDescent="0.2">
      <c r="A110" s="98" t="s">
        <v>347</v>
      </c>
      <c r="B110" s="129" t="s">
        <v>344</v>
      </c>
      <c r="C110" s="130" t="s">
        <v>345</v>
      </c>
      <c r="D110" s="131" t="s">
        <v>346</v>
      </c>
      <c r="E110" s="73">
        <v>1</v>
      </c>
      <c r="F110" s="76">
        <v>11900</v>
      </c>
      <c r="G110" s="78">
        <f t="shared" si="5"/>
        <v>11900</v>
      </c>
    </row>
    <row r="111" spans="1:7" ht="12.75" x14ac:dyDescent="0.2">
      <c r="A111" s="100"/>
      <c r="B111" s="101"/>
      <c r="C111" s="102"/>
      <c r="D111" s="102"/>
      <c r="E111" s="103">
        <v>1</v>
      </c>
      <c r="F111" s="104"/>
      <c r="G111" s="105">
        <f t="shared" si="5"/>
        <v>0</v>
      </c>
    </row>
    <row r="112" spans="1:7" ht="12.75" x14ac:dyDescent="0.2">
      <c r="A112" s="92"/>
      <c r="B112" s="93" t="s">
        <v>147</v>
      </c>
      <c r="C112" s="94"/>
      <c r="D112" s="94"/>
      <c r="E112" s="95">
        <v>1</v>
      </c>
      <c r="F112" s="96"/>
      <c r="G112" s="97">
        <f t="shared" si="5"/>
        <v>0</v>
      </c>
    </row>
    <row r="113" spans="1:7" s="124" customFormat="1" ht="25.5" x14ac:dyDescent="0.2">
      <c r="A113" s="122" t="s">
        <v>150</v>
      </c>
      <c r="B113" s="106" t="s">
        <v>244</v>
      </c>
      <c r="C113" s="123" t="s">
        <v>146</v>
      </c>
      <c r="D113" s="123"/>
      <c r="E113" s="28">
        <v>1</v>
      </c>
      <c r="F113" s="31">
        <v>13673</v>
      </c>
      <c r="G113" s="29">
        <f t="shared" si="5"/>
        <v>13673</v>
      </c>
    </row>
    <row r="114" spans="1:7" s="124" customFormat="1" ht="38.25" x14ac:dyDescent="0.2">
      <c r="A114" s="122" t="s">
        <v>151</v>
      </c>
      <c r="B114" s="106" t="s">
        <v>325</v>
      </c>
      <c r="C114" s="123" t="s">
        <v>148</v>
      </c>
      <c r="D114" s="123"/>
      <c r="E114" s="28">
        <v>1</v>
      </c>
      <c r="F114" s="31">
        <f>19379+3270+3270+3300+2500</f>
        <v>31719</v>
      </c>
      <c r="G114" s="29">
        <f t="shared" si="5"/>
        <v>31719</v>
      </c>
    </row>
    <row r="115" spans="1:7" s="124" customFormat="1" ht="12.75" x14ac:dyDescent="0.2">
      <c r="A115" s="122" t="s">
        <v>152</v>
      </c>
      <c r="B115" s="106" t="s">
        <v>290</v>
      </c>
      <c r="C115" s="123"/>
      <c r="D115" s="123"/>
      <c r="E115" s="28">
        <v>1</v>
      </c>
      <c r="F115" s="109">
        <v>0</v>
      </c>
      <c r="G115" s="29">
        <f t="shared" si="5"/>
        <v>0</v>
      </c>
    </row>
    <row r="116" spans="1:7" s="124" customFormat="1" ht="25.5" x14ac:dyDescent="0.2">
      <c r="A116" s="122" t="s">
        <v>153</v>
      </c>
      <c r="B116" s="107" t="s">
        <v>250</v>
      </c>
      <c r="C116" s="28" t="s">
        <v>249</v>
      </c>
      <c r="D116" s="28"/>
      <c r="E116" s="28">
        <v>1</v>
      </c>
      <c r="F116" s="30">
        <v>4800</v>
      </c>
      <c r="G116" s="29">
        <f t="shared" si="5"/>
        <v>4800</v>
      </c>
    </row>
    <row r="117" spans="1:7" s="124" customFormat="1" ht="25.5" x14ac:dyDescent="0.2">
      <c r="A117" s="122" t="s">
        <v>161</v>
      </c>
      <c r="B117" s="106" t="s">
        <v>324</v>
      </c>
      <c r="C117" s="123" t="s">
        <v>149</v>
      </c>
      <c r="D117" s="123"/>
      <c r="E117" s="28">
        <v>1</v>
      </c>
      <c r="F117" s="31">
        <f>17500+1800</f>
        <v>19300</v>
      </c>
      <c r="G117" s="29">
        <f t="shared" si="5"/>
        <v>19300</v>
      </c>
    </row>
    <row r="118" spans="1:7" s="124" customFormat="1" ht="12.75" x14ac:dyDescent="0.2">
      <c r="A118" s="122" t="s">
        <v>230</v>
      </c>
      <c r="B118" s="106" t="s">
        <v>290</v>
      </c>
      <c r="C118" s="123"/>
      <c r="D118" s="123"/>
      <c r="E118" s="28">
        <v>1</v>
      </c>
      <c r="F118" s="109">
        <v>0</v>
      </c>
      <c r="G118" s="29">
        <f t="shared" si="5"/>
        <v>0</v>
      </c>
    </row>
    <row r="119" spans="1:7" s="115" customFormat="1" ht="12.75" x14ac:dyDescent="0.2">
      <c r="A119" s="118"/>
      <c r="B119" s="119"/>
      <c r="C119" s="120"/>
      <c r="D119" s="120"/>
      <c r="E119" s="121">
        <v>1</v>
      </c>
      <c r="F119" s="104"/>
      <c r="G119" s="105">
        <f t="shared" si="5"/>
        <v>0</v>
      </c>
    </row>
    <row r="120" spans="1:7" ht="12.75" x14ac:dyDescent="0.2">
      <c r="A120" s="92"/>
      <c r="B120" s="93" t="s">
        <v>234</v>
      </c>
      <c r="C120" s="94"/>
      <c r="D120" s="94"/>
      <c r="E120" s="95">
        <v>1</v>
      </c>
      <c r="F120" s="96"/>
      <c r="G120" s="97">
        <f t="shared" si="5"/>
        <v>0</v>
      </c>
    </row>
    <row r="121" spans="1:7" s="4" customFormat="1" ht="38.25" x14ac:dyDescent="0.2">
      <c r="A121" s="98" t="s">
        <v>157</v>
      </c>
      <c r="B121" s="72" t="s">
        <v>245</v>
      </c>
      <c r="C121" s="73" t="s">
        <v>50</v>
      </c>
      <c r="D121" s="73" t="s">
        <v>49</v>
      </c>
      <c r="E121" s="44">
        <v>1</v>
      </c>
      <c r="F121" s="31">
        <v>24780</v>
      </c>
      <c r="G121" s="29">
        <f t="shared" si="5"/>
        <v>24780</v>
      </c>
    </row>
    <row r="122" spans="1:7" s="4" customFormat="1" ht="25.5" x14ac:dyDescent="0.2">
      <c r="A122" s="98" t="s">
        <v>158</v>
      </c>
      <c r="B122" s="72" t="s">
        <v>294</v>
      </c>
      <c r="C122" s="45" t="s">
        <v>160</v>
      </c>
      <c r="D122" s="45"/>
      <c r="E122" s="44">
        <v>1</v>
      </c>
      <c r="F122" s="109">
        <v>0</v>
      </c>
      <c r="G122" s="29">
        <f t="shared" si="5"/>
        <v>0</v>
      </c>
    </row>
    <row r="123" spans="1:7" s="4" customFormat="1" ht="12.75" x14ac:dyDescent="0.2">
      <c r="A123" s="98" t="s">
        <v>159</v>
      </c>
      <c r="B123" s="71" t="s">
        <v>295</v>
      </c>
      <c r="C123" s="45"/>
      <c r="D123" s="45"/>
      <c r="E123" s="44">
        <v>1</v>
      </c>
      <c r="F123" s="109">
        <v>0</v>
      </c>
      <c r="G123" s="29">
        <f t="shared" si="5"/>
        <v>0</v>
      </c>
    </row>
    <row r="124" spans="1:7" ht="12.75" x14ac:dyDescent="0.2">
      <c r="A124" s="100"/>
      <c r="B124" s="101"/>
      <c r="C124" s="102"/>
      <c r="D124" s="102"/>
      <c r="E124" s="103">
        <v>1</v>
      </c>
      <c r="F124" s="104"/>
      <c r="G124" s="105">
        <f t="shared" si="5"/>
        <v>0</v>
      </c>
    </row>
    <row r="125" spans="1:7" ht="12.75" x14ac:dyDescent="0.2">
      <c r="A125" s="92"/>
      <c r="B125" s="93" t="s">
        <v>162</v>
      </c>
      <c r="C125" s="94"/>
      <c r="D125" s="94"/>
      <c r="E125" s="95">
        <v>1</v>
      </c>
      <c r="F125" s="96"/>
      <c r="G125" s="97">
        <f t="shared" si="5"/>
        <v>0</v>
      </c>
    </row>
    <row r="126" spans="1:7" s="4" customFormat="1" ht="25.5" x14ac:dyDescent="0.2">
      <c r="A126" s="98" t="s">
        <v>163</v>
      </c>
      <c r="B126" s="106" t="s">
        <v>244</v>
      </c>
      <c r="C126" s="45" t="s">
        <v>164</v>
      </c>
      <c r="D126" s="45"/>
      <c r="E126" s="44">
        <v>1</v>
      </c>
      <c r="F126" s="31">
        <v>10500</v>
      </c>
      <c r="G126" s="29">
        <f t="shared" si="5"/>
        <v>10500</v>
      </c>
    </row>
    <row r="127" spans="1:7" ht="12.75" x14ac:dyDescent="0.2">
      <c r="A127" s="100"/>
      <c r="B127" s="101"/>
      <c r="C127" s="102"/>
      <c r="D127" s="102"/>
      <c r="E127" s="103">
        <v>1</v>
      </c>
      <c r="F127" s="104"/>
      <c r="G127" s="105">
        <f t="shared" si="5"/>
        <v>0</v>
      </c>
    </row>
    <row r="128" spans="1:7" ht="12.75" x14ac:dyDescent="0.2">
      <c r="A128" s="92"/>
      <c r="B128" s="93" t="s">
        <v>167</v>
      </c>
      <c r="C128" s="94"/>
      <c r="D128" s="94"/>
      <c r="E128" s="95">
        <v>1</v>
      </c>
      <c r="F128" s="96"/>
      <c r="G128" s="97">
        <f t="shared" si="5"/>
        <v>0</v>
      </c>
    </row>
    <row r="129" spans="1:7" s="124" customFormat="1" ht="102" x14ac:dyDescent="0.2">
      <c r="A129" s="122" t="s">
        <v>168</v>
      </c>
      <c r="B129" s="106" t="s">
        <v>323</v>
      </c>
      <c r="C129" s="123" t="s">
        <v>176</v>
      </c>
      <c r="D129" s="123"/>
      <c r="E129" s="28">
        <v>1</v>
      </c>
      <c r="F129" s="31">
        <f>47000+3*4000+2000+1254+25000</f>
        <v>87254</v>
      </c>
      <c r="G129" s="29">
        <f t="shared" si="5"/>
        <v>87254</v>
      </c>
    </row>
    <row r="130" spans="1:7" s="4" customFormat="1" ht="12.75" x14ac:dyDescent="0.2">
      <c r="A130" s="98" t="s">
        <v>169</v>
      </c>
      <c r="B130" s="71" t="s">
        <v>296</v>
      </c>
      <c r="C130" s="45"/>
      <c r="D130" s="45"/>
      <c r="E130" s="44">
        <v>1</v>
      </c>
      <c r="F130" s="109">
        <v>0</v>
      </c>
      <c r="G130" s="29">
        <f t="shared" si="5"/>
        <v>0</v>
      </c>
    </row>
    <row r="131" spans="1:7" s="4" customFormat="1" ht="12.75" x14ac:dyDescent="0.2">
      <c r="A131" s="98" t="s">
        <v>170</v>
      </c>
      <c r="B131" s="71" t="s">
        <v>297</v>
      </c>
      <c r="C131" s="45"/>
      <c r="D131" s="45"/>
      <c r="E131" s="44">
        <v>1</v>
      </c>
      <c r="F131" s="109">
        <v>0</v>
      </c>
      <c r="G131" s="29">
        <f t="shared" si="5"/>
        <v>0</v>
      </c>
    </row>
    <row r="132" spans="1:7" s="4" customFormat="1" ht="280.5" x14ac:dyDescent="0.2">
      <c r="A132" s="98" t="s">
        <v>171</v>
      </c>
      <c r="B132" s="79" t="s">
        <v>298</v>
      </c>
      <c r="C132" s="80" t="s">
        <v>177</v>
      </c>
      <c r="D132" s="80" t="s">
        <v>178</v>
      </c>
      <c r="E132" s="44">
        <v>1</v>
      </c>
      <c r="F132" s="76">
        <v>173350</v>
      </c>
      <c r="G132" s="78">
        <f t="shared" si="5"/>
        <v>173350</v>
      </c>
    </row>
    <row r="133" spans="1:7" s="124" customFormat="1" ht="51" x14ac:dyDescent="0.2">
      <c r="A133" s="122" t="s">
        <v>172</v>
      </c>
      <c r="B133" s="106" t="s">
        <v>317</v>
      </c>
      <c r="C133" s="123" t="s">
        <v>179</v>
      </c>
      <c r="D133" s="123"/>
      <c r="E133" s="28">
        <v>1</v>
      </c>
      <c r="F133" s="31">
        <f>18928+12000</f>
        <v>30928</v>
      </c>
      <c r="G133" s="29">
        <f t="shared" si="5"/>
        <v>30928</v>
      </c>
    </row>
    <row r="134" spans="1:7" s="124" customFormat="1" ht="38.25" x14ac:dyDescent="0.2">
      <c r="A134" s="122" t="s">
        <v>173</v>
      </c>
      <c r="B134" s="106" t="s">
        <v>318</v>
      </c>
      <c r="C134" s="123" t="s">
        <v>180</v>
      </c>
      <c r="D134" s="123"/>
      <c r="E134" s="28">
        <v>1</v>
      </c>
      <c r="F134" s="31">
        <f>14215+300+12000</f>
        <v>26515</v>
      </c>
      <c r="G134" s="29">
        <f t="shared" si="5"/>
        <v>26515</v>
      </c>
    </row>
    <row r="135" spans="1:7" s="4" customFormat="1" ht="12.75" x14ac:dyDescent="0.2">
      <c r="A135" s="98" t="s">
        <v>174</v>
      </c>
      <c r="B135" s="71" t="s">
        <v>253</v>
      </c>
      <c r="C135" s="45"/>
      <c r="D135" s="45"/>
      <c r="E135" s="44">
        <v>1</v>
      </c>
      <c r="F135" s="31">
        <v>1500</v>
      </c>
      <c r="G135" s="29">
        <f t="shared" si="5"/>
        <v>1500</v>
      </c>
    </row>
    <row r="136" spans="1:7" s="124" customFormat="1" ht="63.75" x14ac:dyDescent="0.2">
      <c r="A136" s="122" t="s">
        <v>175</v>
      </c>
      <c r="B136" s="107" t="s">
        <v>320</v>
      </c>
      <c r="C136" s="28" t="s">
        <v>195</v>
      </c>
      <c r="D136" s="28" t="s">
        <v>196</v>
      </c>
      <c r="E136" s="28">
        <v>1</v>
      </c>
      <c r="F136" s="31">
        <v>37525</v>
      </c>
      <c r="G136" s="29">
        <f t="shared" si="5"/>
        <v>37525</v>
      </c>
    </row>
    <row r="137" spans="1:7" s="124" customFormat="1" ht="63.75" x14ac:dyDescent="0.2">
      <c r="A137" s="122" t="s">
        <v>183</v>
      </c>
      <c r="B137" s="107" t="s">
        <v>321</v>
      </c>
      <c r="C137" s="123" t="s">
        <v>181</v>
      </c>
      <c r="D137" s="123" t="s">
        <v>182</v>
      </c>
      <c r="E137" s="28">
        <v>1</v>
      </c>
      <c r="F137" s="31">
        <f>145888+15000</f>
        <v>160888</v>
      </c>
      <c r="G137" s="29">
        <f t="shared" si="5"/>
        <v>160888</v>
      </c>
    </row>
    <row r="138" spans="1:7" s="124" customFormat="1" ht="63.75" x14ac:dyDescent="0.2">
      <c r="A138" s="122" t="s">
        <v>184</v>
      </c>
      <c r="B138" s="106" t="s">
        <v>322</v>
      </c>
      <c r="C138" s="99" t="s">
        <v>319</v>
      </c>
      <c r="D138" s="123"/>
      <c r="E138" s="28">
        <v>1</v>
      </c>
      <c r="F138" s="31">
        <f>38288+2500-6786+15177-540-540+400+400+15000</f>
        <v>63899</v>
      </c>
      <c r="G138" s="29">
        <f t="shared" si="5"/>
        <v>63899</v>
      </c>
    </row>
    <row r="139" spans="1:7" s="4" customFormat="1" ht="12.75" x14ac:dyDescent="0.2">
      <c r="A139" s="98" t="s">
        <v>185</v>
      </c>
      <c r="B139" s="71" t="s">
        <v>253</v>
      </c>
      <c r="C139" s="45"/>
      <c r="D139" s="45"/>
      <c r="E139" s="44">
        <v>2</v>
      </c>
      <c r="F139" s="31">
        <v>1500</v>
      </c>
      <c r="G139" s="29">
        <f t="shared" si="5"/>
        <v>3000</v>
      </c>
    </row>
    <row r="140" spans="1:7" s="4" customFormat="1" ht="12.75" x14ac:dyDescent="0.2">
      <c r="A140" s="98" t="s">
        <v>186</v>
      </c>
      <c r="B140" s="71" t="s">
        <v>299</v>
      </c>
      <c r="C140" s="45"/>
      <c r="D140" s="45"/>
      <c r="E140" s="44">
        <v>1</v>
      </c>
      <c r="F140" s="109">
        <v>0</v>
      </c>
      <c r="G140" s="29">
        <f t="shared" si="5"/>
        <v>0</v>
      </c>
    </row>
    <row r="141" spans="1:7" s="4" customFormat="1" ht="12.75" x14ac:dyDescent="0.2">
      <c r="A141" s="98" t="s">
        <v>187</v>
      </c>
      <c r="B141" s="71" t="s">
        <v>300</v>
      </c>
      <c r="C141" s="45"/>
      <c r="D141" s="45"/>
      <c r="E141" s="44">
        <v>1</v>
      </c>
      <c r="F141" s="109">
        <v>0</v>
      </c>
      <c r="G141" s="29">
        <f t="shared" si="5"/>
        <v>0</v>
      </c>
    </row>
    <row r="142" spans="1:7" s="124" customFormat="1" ht="76.5" x14ac:dyDescent="0.2">
      <c r="A142" s="122" t="s">
        <v>190</v>
      </c>
      <c r="B142" s="107" t="s">
        <v>316</v>
      </c>
      <c r="C142" s="28" t="s">
        <v>188</v>
      </c>
      <c r="D142" s="28" t="s">
        <v>189</v>
      </c>
      <c r="E142" s="28">
        <v>1</v>
      </c>
      <c r="F142" s="31">
        <v>18008</v>
      </c>
      <c r="G142" s="29">
        <f t="shared" si="5"/>
        <v>18008</v>
      </c>
    </row>
    <row r="143" spans="1:7" s="124" customFormat="1" ht="51" x14ac:dyDescent="0.2">
      <c r="A143" s="122" t="s">
        <v>194</v>
      </c>
      <c r="B143" s="106" t="s">
        <v>315</v>
      </c>
      <c r="C143" s="99" t="s">
        <v>233</v>
      </c>
      <c r="D143" s="123"/>
      <c r="E143" s="28">
        <v>1</v>
      </c>
      <c r="F143" s="31">
        <f>24307+3500+5000</f>
        <v>32807</v>
      </c>
      <c r="G143" s="29">
        <f t="shared" si="5"/>
        <v>32807</v>
      </c>
    </row>
    <row r="144" spans="1:7" s="4" customFormat="1" ht="12.75" x14ac:dyDescent="0.2">
      <c r="A144" s="98" t="s">
        <v>200</v>
      </c>
      <c r="B144" s="71" t="s">
        <v>301</v>
      </c>
      <c r="C144" s="45"/>
      <c r="D144" s="45"/>
      <c r="E144" s="44">
        <v>1</v>
      </c>
      <c r="F144" s="31"/>
      <c r="G144" s="29">
        <f t="shared" si="5"/>
        <v>0</v>
      </c>
    </row>
    <row r="145" spans="1:7" ht="12.75" x14ac:dyDescent="0.2">
      <c r="A145" s="100"/>
      <c r="B145" s="101"/>
      <c r="C145" s="102"/>
      <c r="D145" s="102"/>
      <c r="E145" s="103">
        <v>1</v>
      </c>
      <c r="F145" s="104"/>
      <c r="G145" s="105">
        <f t="shared" si="5"/>
        <v>0</v>
      </c>
    </row>
    <row r="146" spans="1:7" ht="12.75" x14ac:dyDescent="0.2">
      <c r="A146" s="92"/>
      <c r="B146" s="93" t="s">
        <v>191</v>
      </c>
      <c r="C146" s="94"/>
      <c r="D146" s="94"/>
      <c r="E146" s="95">
        <v>1</v>
      </c>
      <c r="F146" s="96"/>
      <c r="G146" s="97">
        <f t="shared" si="5"/>
        <v>0</v>
      </c>
    </row>
    <row r="147" spans="1:7" s="124" customFormat="1" ht="76.5" x14ac:dyDescent="0.2">
      <c r="A147" s="122" t="s">
        <v>192</v>
      </c>
      <c r="B147" s="106" t="s">
        <v>314</v>
      </c>
      <c r="C147" s="123" t="s">
        <v>56</v>
      </c>
      <c r="D147" s="123" t="s">
        <v>57</v>
      </c>
      <c r="E147" s="28">
        <v>1</v>
      </c>
      <c r="F147" s="31">
        <f>212300+25000</f>
        <v>237300</v>
      </c>
      <c r="G147" s="29">
        <f>F147*E147</f>
        <v>237300</v>
      </c>
    </row>
    <row r="148" spans="1:7" s="124" customFormat="1" ht="76.5" x14ac:dyDescent="0.2">
      <c r="A148" s="122" t="s">
        <v>193</v>
      </c>
      <c r="B148" s="106" t="s">
        <v>313</v>
      </c>
      <c r="C148" s="123" t="s">
        <v>312</v>
      </c>
      <c r="D148" s="123" t="s">
        <v>57</v>
      </c>
      <c r="E148" s="28">
        <v>1</v>
      </c>
      <c r="F148" s="31">
        <f>191500+25000</f>
        <v>216500</v>
      </c>
      <c r="G148" s="29">
        <f>F148*E148</f>
        <v>216500</v>
      </c>
    </row>
    <row r="149" spans="1:7" ht="12.75" x14ac:dyDescent="0.2">
      <c r="A149" s="100"/>
      <c r="B149" s="101"/>
      <c r="C149" s="102"/>
      <c r="D149" s="102"/>
      <c r="E149" s="103">
        <v>1</v>
      </c>
      <c r="F149" s="104"/>
      <c r="G149" s="105">
        <f t="shared" ref="G149:G151" si="6">F149*E149</f>
        <v>0</v>
      </c>
    </row>
    <row r="150" spans="1:7" ht="12.75" x14ac:dyDescent="0.2">
      <c r="A150" s="92"/>
      <c r="B150" s="93" t="s">
        <v>205</v>
      </c>
      <c r="C150" s="94"/>
      <c r="D150" s="94"/>
      <c r="E150" s="95">
        <v>1</v>
      </c>
      <c r="F150" s="96"/>
      <c r="G150" s="97">
        <f t="shared" si="6"/>
        <v>0</v>
      </c>
    </row>
    <row r="151" spans="1:7" s="115" customFormat="1" ht="51" x14ac:dyDescent="0.2">
      <c r="A151" s="122" t="s">
        <v>199</v>
      </c>
      <c r="B151" s="106" t="s">
        <v>309</v>
      </c>
      <c r="C151" s="123" t="s">
        <v>310</v>
      </c>
      <c r="D151" s="123" t="s">
        <v>311</v>
      </c>
      <c r="E151" s="28">
        <v>1</v>
      </c>
      <c r="F151" s="31">
        <v>85000</v>
      </c>
      <c r="G151" s="29">
        <f t="shared" si="6"/>
        <v>85000</v>
      </c>
    </row>
    <row r="152" spans="1:7" s="4" customFormat="1" ht="12.75" x14ac:dyDescent="0.2">
      <c r="A152" s="98"/>
      <c r="B152" s="72"/>
      <c r="C152" s="45"/>
      <c r="D152" s="45"/>
      <c r="E152" s="44"/>
      <c r="F152" s="31"/>
      <c r="G152" s="29"/>
    </row>
    <row r="153" spans="1:7" ht="12.75" x14ac:dyDescent="0.2">
      <c r="A153" s="92"/>
      <c r="B153" s="93" t="s">
        <v>206</v>
      </c>
      <c r="C153" s="94"/>
      <c r="D153" s="94"/>
      <c r="E153" s="95">
        <v>1</v>
      </c>
      <c r="F153" s="96"/>
      <c r="G153" s="97">
        <f t="shared" ref="G153:G163" si="7">F153*E153</f>
        <v>0</v>
      </c>
    </row>
    <row r="154" spans="1:7" s="124" customFormat="1" ht="51" x14ac:dyDescent="0.2">
      <c r="A154" s="122" t="s">
        <v>207</v>
      </c>
      <c r="B154" s="106" t="s">
        <v>303</v>
      </c>
      <c r="C154" s="123" t="s">
        <v>202</v>
      </c>
      <c r="D154" s="123"/>
      <c r="E154" s="28">
        <v>1</v>
      </c>
      <c r="F154" s="31">
        <f>23965+3900+5000</f>
        <v>32865</v>
      </c>
      <c r="G154" s="29">
        <f t="shared" si="7"/>
        <v>32865</v>
      </c>
    </row>
    <row r="155" spans="1:7" s="124" customFormat="1" ht="89.25" x14ac:dyDescent="0.2">
      <c r="A155" s="122" t="s">
        <v>208</v>
      </c>
      <c r="B155" s="106" t="s">
        <v>304</v>
      </c>
      <c r="C155" s="99" t="s">
        <v>203</v>
      </c>
      <c r="D155" s="123" t="s">
        <v>204</v>
      </c>
      <c r="E155" s="28">
        <v>1</v>
      </c>
      <c r="F155" s="31">
        <f>41003+5500+5000+13561+7250+2000+10000</f>
        <v>84314</v>
      </c>
      <c r="G155" s="29">
        <f t="shared" si="7"/>
        <v>84314</v>
      </c>
    </row>
    <row r="156" spans="1:7" s="124" customFormat="1" ht="63.75" x14ac:dyDescent="0.2">
      <c r="A156" s="122" t="s">
        <v>209</v>
      </c>
      <c r="B156" s="106" t="s">
        <v>305</v>
      </c>
      <c r="C156" s="123" t="s">
        <v>202</v>
      </c>
      <c r="D156" s="123"/>
      <c r="E156" s="28">
        <v>2</v>
      </c>
      <c r="F156" s="31">
        <f>23965+3900+13561+7250+10000</f>
        <v>58676</v>
      </c>
      <c r="G156" s="29">
        <f t="shared" si="7"/>
        <v>117352</v>
      </c>
    </row>
    <row r="157" spans="1:7" s="124" customFormat="1" ht="51" x14ac:dyDescent="0.2">
      <c r="A157" s="122" t="s">
        <v>210</v>
      </c>
      <c r="B157" s="106" t="s">
        <v>308</v>
      </c>
      <c r="C157" s="123" t="s">
        <v>306</v>
      </c>
      <c r="D157" s="123"/>
      <c r="E157" s="28">
        <v>2</v>
      </c>
      <c r="F157" s="31">
        <v>33000</v>
      </c>
      <c r="G157" s="29">
        <f t="shared" si="7"/>
        <v>66000</v>
      </c>
    </row>
    <row r="158" spans="1:7" s="124" customFormat="1" ht="63.75" x14ac:dyDescent="0.2">
      <c r="A158" s="122" t="s">
        <v>231</v>
      </c>
      <c r="B158" s="106" t="s">
        <v>307</v>
      </c>
      <c r="C158" s="99" t="s">
        <v>203</v>
      </c>
      <c r="D158" s="123" t="s">
        <v>232</v>
      </c>
      <c r="E158" s="28">
        <v>1</v>
      </c>
      <c r="F158" s="31">
        <f>88500+15000</f>
        <v>103500</v>
      </c>
      <c r="G158" s="29">
        <f t="shared" si="7"/>
        <v>103500</v>
      </c>
    </row>
    <row r="159" spans="1:7" ht="12.75" x14ac:dyDescent="0.2">
      <c r="A159" s="100"/>
      <c r="B159" s="101"/>
      <c r="C159" s="102"/>
      <c r="D159" s="102"/>
      <c r="E159" s="103">
        <v>1</v>
      </c>
      <c r="F159" s="104"/>
      <c r="G159" s="105">
        <f t="shared" si="7"/>
        <v>0</v>
      </c>
    </row>
    <row r="160" spans="1:7" ht="12.75" x14ac:dyDescent="0.2">
      <c r="A160" s="92"/>
      <c r="B160" s="93" t="s">
        <v>235</v>
      </c>
      <c r="C160" s="94"/>
      <c r="D160" s="94"/>
      <c r="E160" s="95">
        <v>1</v>
      </c>
      <c r="F160" s="96"/>
      <c r="G160" s="97">
        <f t="shared" si="7"/>
        <v>0</v>
      </c>
    </row>
    <row r="161" spans="1:7" s="4" customFormat="1" ht="25.5" x14ac:dyDescent="0.2">
      <c r="A161" s="98" t="s">
        <v>213</v>
      </c>
      <c r="B161" s="72" t="s">
        <v>294</v>
      </c>
      <c r="C161" s="73" t="s">
        <v>160</v>
      </c>
      <c r="D161" s="73"/>
      <c r="E161" s="44">
        <v>1</v>
      </c>
      <c r="F161" s="109">
        <v>0</v>
      </c>
      <c r="G161" s="78">
        <f t="shared" si="7"/>
        <v>0</v>
      </c>
    </row>
    <row r="162" spans="1:7" s="4" customFormat="1" ht="12.75" x14ac:dyDescent="0.2">
      <c r="A162" s="98" t="s">
        <v>214</v>
      </c>
      <c r="B162" s="71" t="s">
        <v>290</v>
      </c>
      <c r="C162" s="45"/>
      <c r="D162" s="45"/>
      <c r="E162" s="44">
        <v>1</v>
      </c>
      <c r="F162" s="109">
        <v>0</v>
      </c>
      <c r="G162" s="29">
        <f t="shared" si="7"/>
        <v>0</v>
      </c>
    </row>
    <row r="163" spans="1:7" s="4" customFormat="1" ht="25.5" x14ac:dyDescent="0.2">
      <c r="A163" s="98" t="s">
        <v>215</v>
      </c>
      <c r="B163" s="71" t="s">
        <v>302</v>
      </c>
      <c r="C163" s="45"/>
      <c r="D163" s="45"/>
      <c r="E163" s="44">
        <v>1</v>
      </c>
      <c r="F163" s="109">
        <v>0</v>
      </c>
      <c r="G163" s="29">
        <f t="shared" si="7"/>
        <v>0</v>
      </c>
    </row>
    <row r="164" spans="1:7" s="4" customFormat="1" ht="12.75" x14ac:dyDescent="0.2">
      <c r="A164" s="98"/>
      <c r="B164" s="71"/>
      <c r="C164" s="45"/>
      <c r="D164" s="45"/>
      <c r="E164" s="44"/>
      <c r="F164" s="31"/>
      <c r="G164" s="29"/>
    </row>
    <row r="165" spans="1:7" s="4" customFormat="1" ht="12.75" x14ac:dyDescent="0.2">
      <c r="A165" s="43"/>
      <c r="B165" s="66" t="s">
        <v>13</v>
      </c>
      <c r="C165" s="51"/>
      <c r="D165" s="51"/>
      <c r="E165" s="51"/>
      <c r="F165" s="52"/>
      <c r="G165" s="29"/>
    </row>
    <row r="166" spans="1:7" s="4" customFormat="1" ht="69.75" customHeight="1" x14ac:dyDescent="0.2">
      <c r="A166" s="43"/>
      <c r="B166" s="67" t="s">
        <v>17</v>
      </c>
      <c r="C166" s="53"/>
      <c r="D166" s="51"/>
      <c r="E166" s="54"/>
      <c r="F166" s="52"/>
      <c r="G166" s="29"/>
    </row>
    <row r="167" spans="1:7" s="4" customFormat="1" ht="12.75" x14ac:dyDescent="0.2">
      <c r="A167" s="43"/>
      <c r="B167" s="107"/>
      <c r="C167" s="28"/>
      <c r="D167" s="28"/>
      <c r="E167" s="28"/>
      <c r="F167" s="31"/>
      <c r="G167" s="29"/>
    </row>
    <row r="168" spans="1:7" s="4" customFormat="1" ht="12.75" x14ac:dyDescent="0.2">
      <c r="A168" s="43"/>
      <c r="B168" s="107"/>
      <c r="C168" s="28"/>
      <c r="D168" s="28"/>
      <c r="E168" s="28"/>
      <c r="F168" s="31"/>
      <c r="G168" s="29"/>
    </row>
    <row r="169" spans="1:7" s="4" customFormat="1" ht="12.75" x14ac:dyDescent="0.2">
      <c r="A169" s="43"/>
      <c r="B169" s="107"/>
      <c r="C169" s="28"/>
      <c r="D169" s="28"/>
      <c r="E169" s="28"/>
      <c r="F169" s="31"/>
      <c r="G169" s="29"/>
    </row>
    <row r="170" spans="1:7" ht="12.75" x14ac:dyDescent="0.2">
      <c r="A170" s="43"/>
      <c r="B170" s="108" t="s">
        <v>5</v>
      </c>
      <c r="C170" s="21"/>
      <c r="D170" s="21"/>
      <c r="E170" s="21"/>
      <c r="F170" s="32"/>
      <c r="G170" s="33">
        <f>SUM(G1:G169)</f>
        <v>5036642</v>
      </c>
    </row>
    <row r="171" spans="1:7" ht="17.25" customHeight="1" thickBot="1" x14ac:dyDescent="0.25">
      <c r="B171" s="5"/>
      <c r="C171" s="6"/>
      <c r="D171" s="6"/>
      <c r="E171" s="6"/>
      <c r="F171" s="7"/>
      <c r="G171" s="8"/>
    </row>
    <row r="172" spans="1:7" ht="26.25" customHeight="1" x14ac:dyDescent="0.2">
      <c r="A172" s="9"/>
      <c r="B172" s="16" t="s">
        <v>6</v>
      </c>
      <c r="C172" s="9"/>
      <c r="D172" s="9"/>
      <c r="E172" s="9"/>
      <c r="F172" s="9"/>
      <c r="G172" s="10"/>
    </row>
    <row r="173" spans="1:7" ht="12" customHeight="1" x14ac:dyDescent="0.2">
      <c r="A173" s="12"/>
      <c r="B173" s="11"/>
      <c r="C173" s="12"/>
      <c r="D173" s="12"/>
      <c r="E173" s="12"/>
      <c r="F173" s="12"/>
      <c r="G173" s="13"/>
    </row>
    <row r="174" spans="1:7" ht="21.75" customHeight="1" x14ac:dyDescent="0.2">
      <c r="A174" s="17"/>
      <c r="B174" s="18" t="s">
        <v>343</v>
      </c>
      <c r="C174" s="17"/>
      <c r="D174" s="17"/>
      <c r="E174" s="17"/>
      <c r="F174" s="17"/>
      <c r="G174" s="34">
        <f>G170</f>
        <v>5036642</v>
      </c>
    </row>
    <row r="175" spans="1:7" ht="18" x14ac:dyDescent="0.2">
      <c r="A175" s="81">
        <v>4.9849999999999998E-2</v>
      </c>
      <c r="B175" s="18" t="s">
        <v>12</v>
      </c>
      <c r="C175" s="81">
        <v>4.9849999999999998E-2</v>
      </c>
      <c r="D175" s="17"/>
      <c r="E175" s="19"/>
      <c r="F175" s="17"/>
      <c r="G175" s="34">
        <v>250483</v>
      </c>
    </row>
    <row r="176" spans="1:7" ht="24" customHeight="1" x14ac:dyDescent="0.2">
      <c r="A176" s="39"/>
      <c r="B176" s="38" t="s">
        <v>7</v>
      </c>
      <c r="C176" s="39"/>
      <c r="D176" s="39"/>
      <c r="E176" s="39"/>
      <c r="F176" s="39"/>
      <c r="G176" s="40">
        <f>G174+G175</f>
        <v>5287125</v>
      </c>
    </row>
    <row r="177" spans="1:7" ht="21.75" customHeight="1" x14ac:dyDescent="0.2">
      <c r="A177" s="27"/>
      <c r="B177" s="4" t="s">
        <v>8</v>
      </c>
      <c r="G177" s="2"/>
    </row>
    <row r="178" spans="1:7" ht="18.75" x14ac:dyDescent="0.2">
      <c r="A178" s="19"/>
      <c r="B178" s="24" t="s">
        <v>240</v>
      </c>
      <c r="G178" s="2"/>
    </row>
    <row r="179" spans="1:7" ht="11.25" customHeight="1" x14ac:dyDescent="0.2">
      <c r="A179" s="55"/>
      <c r="B179" s="19"/>
      <c r="G179" s="2"/>
    </row>
    <row r="180" spans="1:7" ht="18" x14ac:dyDescent="0.2">
      <c r="A180" s="19"/>
      <c r="B180" s="23" t="s">
        <v>241</v>
      </c>
      <c r="G180" s="2"/>
    </row>
    <row r="181" spans="1:7" ht="12.75" customHeight="1" thickBot="1" x14ac:dyDescent="0.25">
      <c r="A181" s="27"/>
      <c r="B181" s="57"/>
      <c r="C181" s="56"/>
      <c r="D181" s="56"/>
      <c r="E181" s="56"/>
      <c r="F181" s="58"/>
      <c r="G181" s="58"/>
    </row>
    <row r="182" spans="1:7" ht="58.5" customHeight="1" thickBot="1" x14ac:dyDescent="0.25">
      <c r="A182" s="19"/>
      <c r="B182" s="132" t="s">
        <v>19</v>
      </c>
      <c r="C182" s="133"/>
      <c r="D182" s="133"/>
      <c r="E182" s="133"/>
      <c r="F182" s="133"/>
      <c r="G182" s="133"/>
    </row>
    <row r="183" spans="1:7" ht="18" x14ac:dyDescent="0.2">
      <c r="A183" s="49"/>
      <c r="B183" s="57"/>
      <c r="C183" s="56"/>
      <c r="D183" s="56"/>
      <c r="E183" s="56"/>
      <c r="F183" s="58"/>
      <c r="G183" s="58"/>
    </row>
    <row r="184" spans="1:7" ht="18" x14ac:dyDescent="0.2">
      <c r="A184" s="49"/>
      <c r="C184" s="50">
        <v>44895</v>
      </c>
    </row>
    <row r="185" spans="1:7" ht="18" x14ac:dyDescent="0.2">
      <c r="A185" s="49"/>
      <c r="B185" s="19"/>
      <c r="C185" s="59" t="s">
        <v>242</v>
      </c>
    </row>
    <row r="186" spans="1:7" ht="18" x14ac:dyDescent="0.2">
      <c r="A186" s="49"/>
      <c r="B186" s="19"/>
      <c r="C186" s="116" t="s">
        <v>243</v>
      </c>
    </row>
    <row r="187" spans="1:7" ht="18" x14ac:dyDescent="0.2">
      <c r="A187" s="49"/>
      <c r="C187" s="60">
        <v>777621374</v>
      </c>
    </row>
    <row r="188" spans="1:7" ht="18" x14ac:dyDescent="0.2">
      <c r="A188" s="49"/>
      <c r="B188" s="61"/>
    </row>
    <row r="189" spans="1:7" ht="18" x14ac:dyDescent="0.2">
      <c r="A189" s="49"/>
      <c r="B189" s="62"/>
      <c r="C189" s="63"/>
      <c r="D189" s="64"/>
      <c r="E189" s="65"/>
    </row>
    <row r="190" spans="1:7" ht="18" x14ac:dyDescent="0.2">
      <c r="A190" s="49"/>
      <c r="B190" s="62"/>
      <c r="C190" s="63"/>
      <c r="D190" s="64"/>
      <c r="E190" s="65"/>
    </row>
    <row r="191" spans="1:7" ht="18" x14ac:dyDescent="0.2">
      <c r="A191" s="49"/>
      <c r="B191" s="62"/>
      <c r="C191" s="63"/>
      <c r="D191" s="64"/>
      <c r="E191" s="65"/>
    </row>
    <row r="192" spans="1:7" ht="18" x14ac:dyDescent="0.2">
      <c r="B192" s="62"/>
      <c r="C192" s="63"/>
      <c r="D192" s="64"/>
      <c r="E192" s="65"/>
    </row>
    <row r="193" spans="2:5" ht="18" x14ac:dyDescent="0.2">
      <c r="B193" s="62"/>
      <c r="C193" s="63"/>
      <c r="D193" s="64"/>
      <c r="E193" s="65"/>
    </row>
    <row r="194" spans="2:5" ht="18" x14ac:dyDescent="0.2">
      <c r="B194" s="62"/>
      <c r="C194" s="63"/>
      <c r="D194" s="64"/>
      <c r="E194" s="65"/>
    </row>
    <row r="195" spans="2:5" ht="18" x14ac:dyDescent="0.2">
      <c r="B195" s="62"/>
      <c r="C195" s="63"/>
      <c r="D195" s="64"/>
      <c r="E195" s="65"/>
    </row>
    <row r="196" spans="2:5" ht="18" x14ac:dyDescent="0.2">
      <c r="B196" s="62"/>
      <c r="C196" s="63"/>
      <c r="D196" s="64"/>
      <c r="E196" s="65"/>
    </row>
    <row r="197" spans="2:5" ht="18" x14ac:dyDescent="0.2">
      <c r="B197" s="62"/>
      <c r="C197" s="63"/>
      <c r="D197" s="64"/>
      <c r="E197" s="65"/>
    </row>
    <row r="198" spans="2:5" ht="18" x14ac:dyDescent="0.2">
      <c r="B198" s="62"/>
      <c r="C198" s="63"/>
      <c r="D198" s="64"/>
      <c r="E198" s="65"/>
    </row>
    <row r="199" spans="2:5" ht="18" x14ac:dyDescent="0.2">
      <c r="B199" s="62"/>
      <c r="C199" s="63"/>
      <c r="D199" s="64"/>
      <c r="E199" s="65"/>
    </row>
    <row r="200" spans="2:5" ht="18" x14ac:dyDescent="0.2">
      <c r="B200" s="62"/>
      <c r="C200" s="63"/>
      <c r="D200" s="64"/>
      <c r="E200" s="65"/>
    </row>
  </sheetData>
  <mergeCells count="1">
    <mergeCell ref="B182:G182"/>
  </mergeCells>
  <phoneticPr fontId="26" type="noConversion"/>
  <hyperlinks>
    <hyperlink ref="C186" r:id="rId1" xr:uid="{3A75D98F-2517-441E-B8EA-CB2E8A10F75B}"/>
  </hyperlinks>
  <pageMargins left="0.7" right="0.7" top="0.78740157499999996" bottom="0.78740157499999996"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Rozpočet 30.11.2022</vt:lpstr>
    </vt:vector>
  </TitlesOfParts>
  <Company>TeS Chotěboř</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Jiří Doležal</cp:lastModifiedBy>
  <cp:lastPrinted>2022-11-30T11:04:03Z</cp:lastPrinted>
  <dcterms:created xsi:type="dcterms:W3CDTF">2004-04-29T14:13:01Z</dcterms:created>
  <dcterms:modified xsi:type="dcterms:W3CDTF">2022-11-30T11:34:15Z</dcterms:modified>
</cp:coreProperties>
</file>